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s" sheetId="1" state="visible" r:id="rId3"/>
    <sheet name="Summary" sheetId="2" state="visible" r:id="rId4"/>
    <sheet name="Compare" sheetId="3" state="visible" r:id="rId5"/>
    <sheet name="Schedul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<sst xmlns="http://schemas.openxmlformats.org/spreadsheetml/2006/main" count="106" uniqueCount="98">
  <si>
    <t xml:space="preserve">Refinance or Hold Inputs</t>
  </si>
  <si>
    <t xml:space="preserve">Yellow cells are yours. Everything else calculates. The example building is fictional.</t>
  </si>
  <si>
    <t xml:space="preserve">Property</t>
  </si>
  <si>
    <t xml:space="preserve">Property name</t>
  </si>
  <si>
    <t xml:space="preserve">Fictional Walton Way Apartments</t>
  </si>
  <si>
    <t xml:space="preserve">City, State</t>
  </si>
  <si>
    <t xml:space="preserve">Augusta, GA</t>
  </si>
  <si>
    <t xml:space="preserve">Legal unit count</t>
  </si>
  <si>
    <t xml:space="preserve">Estimated value</t>
  </si>
  <si>
    <t xml:space="preserve">The loan you have now</t>
  </si>
  <si>
    <t xml:space="preserve">Current balance</t>
  </si>
  <si>
    <t xml:space="preserve">Current interest rate</t>
  </si>
  <si>
    <t xml:space="preserve">Current monthly payment (principal and interest)</t>
  </si>
  <si>
    <t xml:space="preserve">From your statement.</t>
  </si>
  <si>
    <t xml:space="preserve">Months until maturity or rate reset</t>
  </si>
  <si>
    <t xml:space="preserve">0 if there is no balloon or reset.</t>
  </si>
  <si>
    <t xml:space="preserve">Prepayment penalty to pay it off now</t>
  </si>
  <si>
    <t xml:space="preserve">Percent of balance. Check your note.</t>
  </si>
  <si>
    <t xml:space="preserve">The loan you are considering</t>
  </si>
  <si>
    <t xml:space="preserve">New loan amount</t>
  </si>
  <si>
    <t xml:space="preserve">Payoff plus costs for rate-and-term. More if you are taking cash out.</t>
  </si>
  <si>
    <t xml:space="preserve">New interest rate</t>
  </si>
  <si>
    <t xml:space="preserve">The rate you want to test. This one is a placeholder.</t>
  </si>
  <si>
    <t xml:space="preserve">New amortization (years)</t>
  </si>
  <si>
    <t xml:space="preserve">Closing costs (% of new loan)</t>
  </si>
  <si>
    <t xml:space="preserve">How long you plan to hold</t>
  </si>
  <si>
    <t xml:space="preserve">Holding period (months)</t>
  </si>
  <si>
    <t xml:space="preserve">The comparison runs to this month.</t>
  </si>
  <si>
    <t xml:space="preserve">Built by Capituro. The rate is yours, not a quote. Send the rent roll for a real one: capituro.com/contact</t>
  </si>
  <si>
    <t xml:space="preserve">Refinance or Hold Calculator</t>
  </si>
  <si>
    <t xml:space="preserve">Change the Inputs sheet and this updates. The example building is fictional.</t>
  </si>
  <si>
    <t xml:space="preserve">The building</t>
  </si>
  <si>
    <t xml:space="preserve">The answer</t>
  </si>
  <si>
    <t xml:space="preserve">Payment now</t>
  </si>
  <si>
    <t xml:space="preserve">Location</t>
  </si>
  <si>
    <t xml:space="preserve">Payment after refinance</t>
  </si>
  <si>
    <t xml:space="preserve">Units</t>
  </si>
  <si>
    <t xml:space="preserve">Cost to refinance</t>
  </si>
  <si>
    <t xml:space="preserve">Current loan</t>
  </si>
  <si>
    <t xml:space="preserve">Savings cover the costs in month</t>
  </si>
  <si>
    <t xml:space="preserve">Current rate</t>
  </si>
  <si>
    <t xml:space="preserve">Comparison runs to month</t>
  </si>
  <si>
    <t xml:space="preserve">New loan tested</t>
  </si>
  <si>
    <t xml:space="preserve">Refinance saves to that month</t>
  </si>
  <si>
    <t xml:space="preserve">New rate tested</t>
  </si>
  <si>
    <t xml:space="preserve">Verdict</t>
  </si>
  <si>
    <t xml:space="preserve">Chart data: cumulative savings against the cost to refinance</t>
  </si>
  <si>
    <t xml:space="preserve">Month</t>
  </si>
  <si>
    <t xml:space="preserve">Cumulative savings</t>
  </si>
  <si>
    <t xml:space="preserve">Cost</t>
  </si>
  <si>
    <t xml:space="preserve">Hold or Refinance</t>
  </si>
  <si>
    <t xml:space="preserve">What each path costs, and the month the new loan pays for itself.</t>
  </si>
  <si>
    <t xml:space="preserve">Side by side</t>
  </si>
  <si>
    <t xml:space="preserve">Hold</t>
  </si>
  <si>
    <t xml:space="preserve">Refinance</t>
  </si>
  <si>
    <t xml:space="preserve">Loan amount</t>
  </si>
  <si>
    <t xml:space="preserve">Interest rate</t>
  </si>
  <si>
    <t xml:space="preserve">Monthly payment</t>
  </si>
  <si>
    <t xml:space="preserve">Payments to that month</t>
  </si>
  <si>
    <t xml:space="preserve">Of which interest</t>
  </si>
  <si>
    <t xml:space="preserve">Balance owed at that month</t>
  </si>
  <si>
    <t xml:space="preserve">Cost to refinance (penalty plus closing)</t>
  </si>
  <si>
    <t xml:space="preserve">Net cash at closing</t>
  </si>
  <si>
    <t xml:space="preserve">New loan less payoff less costs. Negative means you bring cash to close.</t>
  </si>
  <si>
    <t xml:space="preserve">Total cost of the debt to that month</t>
  </si>
  <si>
    <t xml:space="preserve">Payments, plus what you still owe, less cash you took out (or plus cash you put in).</t>
  </si>
  <si>
    <t xml:space="preserve">Monthly payment change</t>
  </si>
  <si>
    <t xml:space="preserve">Negative is a lower payment.</t>
  </si>
  <si>
    <t xml:space="preserve">Refinance saves (or costs) to that month</t>
  </si>
  <si>
    <t xml:space="preserve">Positive favors refinancing now.</t>
  </si>
  <si>
    <t xml:space="preserve">Your holding period, or the current loan's maturity if that comes first.</t>
  </si>
  <si>
    <t xml:space="preserve">New monthly payment (for the schedule)</t>
  </si>
  <si>
    <t xml:space="preserve">Month the savings cover the costs</t>
  </si>
  <si>
    <t xml:space="preserve">Break-even on the penalty and closing costs.</t>
  </si>
  <si>
    <t xml:space="preserve">Current loan matures or resets in month</t>
  </si>
  <si>
    <t xml:space="preserve">Holding past this means refinancing then, at whatever the rate is then.</t>
  </si>
  <si>
    <t xml:space="preserve">Interest saved to that month</t>
  </si>
  <si>
    <t xml:space="preserve">Difference in balance at that month</t>
  </si>
  <si>
    <t xml:space="preserve">Positive means you owe less after the refinance path.</t>
  </si>
  <si>
    <t xml:space="preserve">Totals used by the schedule</t>
  </si>
  <si>
    <t xml:space="preserve">Prepayment penalty on the current loan</t>
  </si>
  <si>
    <t xml:space="preserve">Total cost to refinance</t>
  </si>
  <si>
    <t xml:space="preserve">What the new rate does to the answer</t>
  </si>
  <si>
    <t xml:space="preserve">New rate</t>
  </si>
  <si>
    <t xml:space="preserve">Monthly savings</t>
  </si>
  <si>
    <t xml:space="preserve">Break-even month</t>
  </si>
  <si>
    <t xml:space="preserve">Saves to that month</t>
  </si>
  <si>
    <t xml:space="preserve">Third row is the rate you entered.</t>
  </si>
  <si>
    <t xml:space="preserve">Both Loans, Month by Month</t>
  </si>
  <si>
    <t xml:space="preserve">Hold on the left, refinance on the right, and the running difference.</t>
  </si>
  <si>
    <t xml:space="preserve">Hold: balance</t>
  </si>
  <si>
    <t xml:space="preserve">Hold: interest</t>
  </si>
  <si>
    <t xml:space="preserve">Hold: payment</t>
  </si>
  <si>
    <t xml:space="preserve">Refi: balance</t>
  </si>
  <si>
    <t xml:space="preserve">Refi: interest</t>
  </si>
  <si>
    <t xml:space="preserve">Refi: payment</t>
  </si>
  <si>
    <t xml:space="preserve">Monthly difference</t>
  </si>
  <si>
    <t xml:space="preserve">Costs recovered?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</si>
</sst>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\$#,##0;[RED]&quot;-$&quot;#,##0"/>
    <numFmt numFmtId="167" formatCode="0.00%"/>
    <numFmt numFmtId="168" formatCode="\$#,##0.00;[RED]&quot;-$&quot;#,##0.00"/>
    <numFmt numFmtId="169" formatCode="\$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Georgia"/>
      <family val="0"/>
      <charset val="1"/>
    </font>
    <font>
      <i val="true"/>
      <sz val="9"/>
      <color rgb="FF465470"/>
      <name val="Georgia"/>
      <family val="0"/>
      <charset val="1"/>
    </font>
    <font>
      <b val="true"/>
      <sz val="10"/>
      <color rgb="FFFFFFFF"/>
      <name val="Georgia"/>
      <family val="0"/>
      <charset val="1"/>
    </font>
    <font>
      <b val="true"/>
      <sz val="10"/>
      <color rgb="FF0A1428"/>
      <name val="Georgia"/>
      <family val="0"/>
      <charset val="1"/>
    </font>
    <font>
      <sz val="10"/>
      <color rgb="FF0A1428"/>
      <name val="Georgia"/>
      <family val="0"/>
      <charset val="1"/>
    </font>
    <font>
      <b val="true"/>
      <sz val="12"/>
      <color rgb="FF0A1428"/>
      <name val="Georg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A1428"/>
        <bgColor rgb="FF000000"/>
      </patternFill>
    </fill>
    <fill>
      <patternFill patternType="solid">
        <fgColor rgb="FF2B3A55"/>
        <bgColor rgb="FF333399"/>
      </patternFill>
    </fill>
    <fill>
      <patternFill patternType="solid">
        <fgColor rgb="FFF6F7F8"/>
        <bgColor rgb="FFFFFFFF"/>
      </patternFill>
    </fill>
    <fill>
      <patternFill patternType="solid">
        <fgColor rgb="FFFFF4DD"/>
        <bgColor rgb="FFEEF7DC"/>
      </patternFill>
    </fill>
    <fill>
      <patternFill patternType="solid">
        <fgColor rgb="FFFFFFFF"/>
        <bgColor rgb="FFF6F7F8"/>
      </patternFill>
    </fill>
    <fill>
      <patternFill patternType="solid">
        <fgColor rgb="FFEEF7DC"/>
        <bgColor rgb="FFFFF4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FE2E8"/>
      </left>
      <right style="thin">
        <color rgb="FFDFE2E8"/>
      </right>
      <top style="thin">
        <color rgb="FFDFE2E8"/>
      </top>
      <bottom style="thin">
        <color rgb="FFDFE2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9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6" fontId="8" fillId="6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8" fillId="6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8" fontId="9" fillId="7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6" fontId="9" fillId="7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5" fontId="9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Georgia"/>
        <charset val="1"/>
        <family val="0"/>
        <b val="1"/>
        <color rgb="FF0A1428"/>
      </font>
      <fill>
        <patternFill>
          <bgColor rgb="FFEEF7DC"/>
        </patternFill>
      </fill>
    </dxf>
    <dxf>
      <font>
        <name val="Georgia"/>
        <charset val="1"/>
        <family val="0"/>
        <b val="1"/>
        <color rgb="FF0A1428"/>
      </font>
      <fill>
        <patternFill>
          <bgColor rgb="FFFDE7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4DD"/>
      <rgbColor rgb="FFF6F7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FE2E8"/>
      <rgbColor rgb="FFEEF7DC"/>
      <rgbColor rgb="FFFDE7E2"/>
      <rgbColor rgb="FF99CCFF"/>
      <rgbColor rgb="FFFF99CC"/>
      <rgbColor rgb="FFCC99FF"/>
      <rgbColor rgb="FFFFCC99"/>
      <rgbColor rgb="FF3366FF"/>
      <rgbColor rgb="FF33CCCC"/>
      <rgbColor rgb="FF8DC63F"/>
      <rgbColor rgb="FFFFCC00"/>
      <rgbColor rgb="FFFF9900"/>
      <rgbColor rgb="FFFF6600"/>
      <rgbColor rgb="FF465470"/>
      <rgbColor rgb="FF8A93A5"/>
      <rgbColor rgb="FF003366"/>
      <rgbColor rgb="FF339966"/>
      <rgbColor rgb="FF0A1428"/>
      <rgbColor rgb="FF333300"/>
      <rgbColor rgb="FF993300"/>
      <rgbColor rgb="FF993366"/>
      <rgbColor rgb="FF333399"/>
      <rgbColor rgb="FF2B3A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When the refinance pays for itself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Summary!B15</c:f>
              <c:strCache>
                <c:ptCount val="1"/>
                <c:pt idx="0">
                  <c:v>Cumulative savings</c:v>
                </c:pt>
              </c:strCache>
            </c:strRef>
          </c:tx>
          <c:spPr>
            <a:solidFill>
              <a:srgbClr val="8dc63f"/>
            </a:solidFill>
            <a:ln w="28080">
              <a:solidFill>
                <a:srgbClr val="8dc63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Summary!$A$16:$A$35</c:f>
              <c:strCache>
                <c:ptCount val="20"/>
                <c:pt idx="0">
                  <c:v>6</c:v>
                </c:pt>
                <c:pt idx="1">
                  <c:v>12</c:v>
                </c:pt>
                <c:pt idx="2">
                  <c:v>18</c:v>
                </c:pt>
                <c:pt idx="3">
                  <c:v>24</c:v>
                </c:pt>
                <c:pt idx="4">
                  <c:v>30</c:v>
                </c:pt>
                <c:pt idx="5">
                  <c:v>36</c:v>
                </c:pt>
                <c:pt idx="6">
                  <c:v>42</c:v>
                </c:pt>
                <c:pt idx="7">
                  <c:v>48</c:v>
                </c:pt>
                <c:pt idx="8">
                  <c:v>54</c:v>
                </c:pt>
                <c:pt idx="9">
                  <c:v>60</c:v>
                </c:pt>
                <c:pt idx="10">
                  <c:v>66</c:v>
                </c:pt>
                <c:pt idx="11">
                  <c:v>72</c:v>
                </c:pt>
                <c:pt idx="12">
                  <c:v>78</c:v>
                </c:pt>
                <c:pt idx="13">
                  <c:v>84</c:v>
                </c:pt>
                <c:pt idx="14">
                  <c:v>90</c:v>
                </c:pt>
                <c:pt idx="15">
                  <c:v>96</c:v>
                </c:pt>
                <c:pt idx="16">
                  <c:v>102</c:v>
                </c:pt>
                <c:pt idx="17">
                  <c:v>108</c:v>
                </c:pt>
                <c:pt idx="18">
                  <c:v>114</c:v>
                </c:pt>
                <c:pt idx="19">
                  <c:v>120</c:v>
                </c:pt>
              </c:strCache>
            </c:strRef>
          </c:cat>
          <c:val>
            <c:numRef>
              <c:f>Summary!$B$16:$B$35</c:f>
              <c:numCache>
                <c:formatCode>\$#,##0;[RED]"-$"#,##0</c:formatCode>
                <c:ptCount val="20"/>
                <c:pt idx="0">
                  <c:v>20411.2225618562</c:v>
                </c:pt>
                <c:pt idx="1">
                  <c:v>40822.4451237124</c:v>
                </c:pt>
                <c:pt idx="2">
                  <c:v>61233.6676855686</c:v>
                </c:pt>
                <c:pt idx="3">
                  <c:v>81644.8902474248</c:v>
                </c:pt>
                <c:pt idx="4">
                  <c:v>102056.112809281</c:v>
                </c:pt>
                <c:pt idx="5">
                  <c:v>122467.335371137</c:v>
                </c:pt>
                <c:pt idx="6">
                  <c:v>142878.557932993</c:v>
                </c:pt>
                <c:pt idx="7">
                  <c:v>163289.78049485</c:v>
                </c:pt>
                <c:pt idx="8">
                  <c:v>183701.003056706</c:v>
                </c:pt>
                <c:pt idx="9">
                  <c:v>204112.225618562</c:v>
                </c:pt>
                <c:pt idx="10">
                  <c:v>224523.448180418</c:v>
                </c:pt>
                <c:pt idx="11">
                  <c:v>244934.670742275</c:v>
                </c:pt>
                <c:pt idx="12">
                  <c:v>265345.893304131</c:v>
                </c:pt>
                <c:pt idx="13">
                  <c:v>285757.115865987</c:v>
                </c:pt>
                <c:pt idx="14">
                  <c:v>306168.338427843</c:v>
                </c:pt>
                <c:pt idx="15">
                  <c:v>326579.560989699</c:v>
                </c:pt>
                <c:pt idx="16">
                  <c:v>346990.783551555</c:v>
                </c:pt>
                <c:pt idx="17">
                  <c:v>367402.006113411</c:v>
                </c:pt>
                <c:pt idx="18">
                  <c:v>387813.228675267</c:v>
                </c:pt>
                <c:pt idx="19">
                  <c:v>408224.451237123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Summary!C15</c:f>
              <c:strCache>
                <c:ptCount val="1"/>
                <c:pt idx="0">
                  <c:v>Cost</c:v>
                </c:pt>
              </c:strCache>
            </c:strRef>
          </c:tx>
          <c:spPr>
            <a:solidFill>
              <a:srgbClr val="8a93a5"/>
            </a:solidFill>
            <a:ln w="47520">
              <a:solidFill>
                <a:srgbClr val="8a93a5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Summary!$A$16:$A$35</c:f>
              <c:strCache>
                <c:ptCount val="20"/>
                <c:pt idx="0">
                  <c:v>6</c:v>
                </c:pt>
                <c:pt idx="1">
                  <c:v>12</c:v>
                </c:pt>
                <c:pt idx="2">
                  <c:v>18</c:v>
                </c:pt>
                <c:pt idx="3">
                  <c:v>24</c:v>
                </c:pt>
                <c:pt idx="4">
                  <c:v>30</c:v>
                </c:pt>
                <c:pt idx="5">
                  <c:v>36</c:v>
                </c:pt>
                <c:pt idx="6">
                  <c:v>42</c:v>
                </c:pt>
                <c:pt idx="7">
                  <c:v>48</c:v>
                </c:pt>
                <c:pt idx="8">
                  <c:v>54</c:v>
                </c:pt>
                <c:pt idx="9">
                  <c:v>60</c:v>
                </c:pt>
                <c:pt idx="10">
                  <c:v>66</c:v>
                </c:pt>
                <c:pt idx="11">
                  <c:v>72</c:v>
                </c:pt>
                <c:pt idx="12">
                  <c:v>78</c:v>
                </c:pt>
                <c:pt idx="13">
                  <c:v>84</c:v>
                </c:pt>
                <c:pt idx="14">
                  <c:v>90</c:v>
                </c:pt>
                <c:pt idx="15">
                  <c:v>96</c:v>
                </c:pt>
                <c:pt idx="16">
                  <c:v>102</c:v>
                </c:pt>
                <c:pt idx="17">
                  <c:v>108</c:v>
                </c:pt>
                <c:pt idx="18">
                  <c:v>114</c:v>
                </c:pt>
                <c:pt idx="19">
                  <c:v>120</c:v>
                </c:pt>
              </c:strCache>
            </c:strRef>
          </c:cat>
          <c:val>
            <c:numRef>
              <c:f>Summary!$C$16:$C$35</c:f>
              <c:numCache>
                <c:formatCode>\$#,##0;[RED]"-$"#,##0</c:formatCode>
                <c:ptCount val="20"/>
                <c:pt idx="0">
                  <c:v>183000</c:v>
                </c:pt>
                <c:pt idx="1">
                  <c:v>183000</c:v>
                </c:pt>
                <c:pt idx="2">
                  <c:v>183000</c:v>
                </c:pt>
                <c:pt idx="3">
                  <c:v>183000</c:v>
                </c:pt>
                <c:pt idx="4">
                  <c:v>183000</c:v>
                </c:pt>
                <c:pt idx="5">
                  <c:v>183000</c:v>
                </c:pt>
                <c:pt idx="6">
                  <c:v>183000</c:v>
                </c:pt>
                <c:pt idx="7">
                  <c:v>183000</c:v>
                </c:pt>
                <c:pt idx="8">
                  <c:v>183000</c:v>
                </c:pt>
                <c:pt idx="9">
                  <c:v>183000</c:v>
                </c:pt>
                <c:pt idx="10">
                  <c:v>183000</c:v>
                </c:pt>
                <c:pt idx="11">
                  <c:v>183000</c:v>
                </c:pt>
                <c:pt idx="12">
                  <c:v>183000</c:v>
                </c:pt>
                <c:pt idx="13">
                  <c:v>183000</c:v>
                </c:pt>
                <c:pt idx="14">
                  <c:v>183000</c:v>
                </c:pt>
                <c:pt idx="15">
                  <c:v>183000</c:v>
                </c:pt>
                <c:pt idx="16">
                  <c:v>183000</c:v>
                </c:pt>
                <c:pt idx="17">
                  <c:v>183000</c:v>
                </c:pt>
                <c:pt idx="18">
                  <c:v>183000</c:v>
                </c:pt>
                <c:pt idx="19">
                  <c:v>183000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1433588"/>
        <c:axId val="71377795"/>
      </c:lineChart>
      <c:catAx>
        <c:axId val="2143358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377795"/>
        <c:crosses val="autoZero"/>
        <c:auto val="1"/>
        <c:lblAlgn val="ctr"/>
        <c:lblOffset val="100"/>
        <c:noMultiLvlLbl val="0"/>
      </c:catAx>
      <c:valAx>
        <c:axId val="71377795"/>
        <c:scaling>
          <c:orientation val="minMax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43358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14</xdr:row>
      <xdr:rowOff>0</xdr:rowOff>
    </xdr:from>
    <xdr:to>
      <xdr:col>6</xdr:col>
      <xdr:colOff>896040</xdr:colOff>
      <xdr:row>28</xdr:row>
      <xdr:rowOff>32760</xdr:rowOff>
    </xdr:to>
    <xdr:graphicFrame>
      <xdr:nvGraphicFramePr>
        <xdr:cNvPr id="0" name="Chart 1"/>
        <xdr:cNvGraphicFramePr/>
      </xdr:nvGraphicFramePr>
      <xdr:xfrm>
        <a:off x="5074920" y="342900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30"/>
    <col collapsed="false" customWidth="true" hidden="false" outlineLevel="0" max="3" min="3" style="0" width="50"/>
  </cols>
  <sheetData>
    <row r="1" customFormat="false" ht="30" hidden="false" customHeight="true" outlineLevel="0" collapsed="false">
      <c r="A1" s="1" t="s">
        <v>0</v>
      </c>
      <c r="B1" s="1"/>
      <c r="C1" s="1"/>
    </row>
    <row r="3" customFormat="false" ht="30" hidden="false" customHeight="true" outlineLevel="0" collapsed="false">
      <c r="A3" s="2" t="s">
        <v>1</v>
      </c>
      <c r="B3" s="2"/>
      <c r="C3" s="2"/>
    </row>
    <row r="5" customFormat="false" ht="19.5" hidden="false" customHeight="true" outlineLevel="0" collapsed="false">
      <c r="A5" s="3" t="s">
        <v>2</v>
      </c>
      <c r="B5" s="4"/>
      <c r="C5" s="4"/>
    </row>
    <row r="6" customFormat="false" ht="18" hidden="false" customHeight="true" outlineLevel="0" collapsed="false">
      <c r="A6" s="5" t="s">
        <v>3</v>
      </c>
      <c r="B6" s="6" t="s">
        <v>4</v>
      </c>
    </row>
    <row r="7" customFormat="false" ht="18" hidden="false" customHeight="true" outlineLevel="0" collapsed="false">
      <c r="A7" s="5" t="s">
        <v>5</v>
      </c>
      <c r="B7" s="6" t="s">
        <v>6</v>
      </c>
    </row>
    <row r="8" customFormat="false" ht="18" hidden="false" customHeight="true" outlineLevel="0" collapsed="false">
      <c r="A8" s="5" t="s">
        <v>7</v>
      </c>
      <c r="B8" s="7" t="n">
        <v>48</v>
      </c>
    </row>
    <row r="9" customFormat="false" ht="18" hidden="false" customHeight="true" outlineLevel="0" collapsed="false">
      <c r="A9" s="5" t="s">
        <v>8</v>
      </c>
      <c r="B9" s="8" t="n">
        <v>5100000</v>
      </c>
    </row>
    <row r="11" customFormat="false" ht="19.5" hidden="false" customHeight="true" outlineLevel="0" collapsed="false">
      <c r="A11" s="3" t="s">
        <v>9</v>
      </c>
      <c r="B11" s="4"/>
      <c r="C11" s="4"/>
    </row>
    <row r="12" customFormat="false" ht="18" hidden="false" customHeight="true" outlineLevel="0" collapsed="false">
      <c r="A12" s="5" t="s">
        <v>10</v>
      </c>
      <c r="B12" s="8" t="n">
        <v>3600000</v>
      </c>
    </row>
    <row r="13" customFormat="false" ht="18" hidden="false" customHeight="true" outlineLevel="0" collapsed="false">
      <c r="A13" s="5" t="s">
        <v>11</v>
      </c>
      <c r="B13" s="9" t="n">
        <v>0.081</v>
      </c>
    </row>
    <row r="14" customFormat="false" ht="18" hidden="false" customHeight="true" outlineLevel="0" collapsed="false">
      <c r="A14" s="5" t="s">
        <v>12</v>
      </c>
      <c r="B14" s="10" t="n">
        <v>27400</v>
      </c>
      <c r="C14" s="11" t="s">
        <v>13</v>
      </c>
    </row>
    <row r="15" customFormat="false" ht="18" hidden="false" customHeight="true" outlineLevel="0" collapsed="false">
      <c r="A15" s="5" t="s">
        <v>14</v>
      </c>
      <c r="B15" s="7" t="n">
        <v>26</v>
      </c>
      <c r="C15" s="11" t="s">
        <v>15</v>
      </c>
    </row>
    <row r="16" customFormat="false" ht="18" hidden="false" customHeight="true" outlineLevel="0" collapsed="false">
      <c r="A16" s="5" t="s">
        <v>16</v>
      </c>
      <c r="B16" s="9" t="n">
        <v>0.02</v>
      </c>
      <c r="C16" s="11" t="s">
        <v>17</v>
      </c>
    </row>
    <row r="18" customFormat="false" ht="19.5" hidden="false" customHeight="true" outlineLevel="0" collapsed="false">
      <c r="A18" s="3" t="s">
        <v>18</v>
      </c>
      <c r="B18" s="4"/>
      <c r="C18" s="4"/>
    </row>
    <row r="19" customFormat="false" ht="18" hidden="false" customHeight="true" outlineLevel="0" collapsed="false">
      <c r="A19" s="5" t="s">
        <v>19</v>
      </c>
      <c r="B19" s="8" t="n">
        <v>3700000</v>
      </c>
      <c r="C19" s="11" t="s">
        <v>20</v>
      </c>
    </row>
    <row r="20" customFormat="false" ht="18" hidden="false" customHeight="true" outlineLevel="0" collapsed="false">
      <c r="A20" s="5" t="s">
        <v>21</v>
      </c>
      <c r="B20" s="9" t="n">
        <v>0.0675</v>
      </c>
      <c r="C20" s="11" t="s">
        <v>22</v>
      </c>
    </row>
    <row r="21" customFormat="false" ht="18" hidden="false" customHeight="true" outlineLevel="0" collapsed="false">
      <c r="A21" s="5" t="s">
        <v>23</v>
      </c>
      <c r="B21" s="7" t="n">
        <v>30</v>
      </c>
    </row>
    <row r="22" customFormat="false" ht="18" hidden="false" customHeight="true" outlineLevel="0" collapsed="false">
      <c r="A22" s="5" t="s">
        <v>24</v>
      </c>
      <c r="B22" s="9" t="n">
        <v>0.03</v>
      </c>
    </row>
    <row r="24" customFormat="false" ht="19.5" hidden="false" customHeight="true" outlineLevel="0" collapsed="false">
      <c r="A24" s="3" t="s">
        <v>25</v>
      </c>
      <c r="B24" s="4"/>
      <c r="C24" s="4"/>
    </row>
    <row r="25" customFormat="false" ht="18" hidden="false" customHeight="true" outlineLevel="0" collapsed="false">
      <c r="A25" s="5" t="s">
        <v>26</v>
      </c>
      <c r="B25" s="7" t="n">
        <v>60</v>
      </c>
      <c r="C25" s="11" t="s">
        <v>27</v>
      </c>
    </row>
    <row r="27" customFormat="false" ht="30" hidden="false" customHeight="true" outlineLevel="0" collapsed="false">
      <c r="A27" s="2" t="s">
        <v>28</v>
      </c>
      <c r="B27" s="2"/>
      <c r="C27" s="2"/>
    </row>
  </sheetData>
  <mergeCells count="3">
    <mergeCell ref="A1:C1"/>
    <mergeCell ref="A3:C3"/>
    <mergeCell ref="A27:C27"/>
  </mergeCells>
  <dataValidations count="4">
    <dataValidation allowBlank="false" errorStyle="stop" operator="between" showDropDown="false" showErrorMessage="false" showInputMessage="false" sqref="B25" type="whole">
      <formula1>1</formula1>
      <formula2>360</formula2>
    </dataValidation>
    <dataValidation allowBlank="false" errorStyle="stop" operator="between" showDropDown="false" showErrorMessage="false" showInputMessage="false" sqref="B21" type="whole">
      <formula1>5</formula1>
      <formula2>40</formula2>
    </dataValidation>
    <dataValidation allowBlank="false" errorStyle="stop" operator="between" showDropDown="false" showErrorMessage="false" showInputMessage="false" sqref="B15" type="whole">
      <formula1>0</formula1>
      <formula2>360</formula2>
    </dataValidation>
    <dataValidation allowBlank="false" errorStyle="stop" operator="between" showDropDown="false" showErrorMessage="false" showInputMessage="false" sqref="B13 B20" type="decimal">
      <formula1>0.01</formula1>
      <formula2>0.25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36"/>
    <col collapsed="false" customWidth="true" hidden="false" outlineLevel="0" max="5" min="5" style="0" width="30"/>
    <col collapsed="false" customWidth="true" hidden="false" outlineLevel="0" max="6" min="6" style="0" width="3"/>
    <col collapsed="false" customWidth="true" hidden="false" outlineLevel="0" max="8" min="7" style="0" width="14"/>
  </cols>
  <sheetData>
    <row r="1" customFormat="false" ht="30" hidden="false" customHeight="true" outlineLevel="0" collapsed="false">
      <c r="A1" s="1" t="s">
        <v>29</v>
      </c>
      <c r="B1" s="1"/>
      <c r="C1" s="1"/>
      <c r="D1" s="1"/>
      <c r="E1" s="1"/>
      <c r="F1" s="1"/>
      <c r="G1" s="1"/>
      <c r="H1" s="1"/>
    </row>
    <row r="3" customFormat="false" ht="30" hidden="false" customHeight="true" outlineLevel="0" collapsed="false">
      <c r="A3" s="2" t="s">
        <v>30</v>
      </c>
      <c r="B3" s="2"/>
      <c r="C3" s="2"/>
      <c r="D3" s="2"/>
      <c r="E3" s="2"/>
      <c r="F3" s="2"/>
      <c r="G3" s="2"/>
      <c r="H3" s="2"/>
    </row>
    <row r="5" customFormat="false" ht="19.5" hidden="false" customHeight="true" outlineLevel="0" collapsed="false">
      <c r="A5" s="3" t="s">
        <v>31</v>
      </c>
      <c r="B5" s="4"/>
      <c r="D5" s="3" t="s">
        <v>32</v>
      </c>
      <c r="E5" s="4"/>
    </row>
    <row r="6" customFormat="false" ht="18" hidden="false" customHeight="true" outlineLevel="0" collapsed="false">
      <c r="A6" s="5" t="s">
        <v>2</v>
      </c>
      <c r="B6" s="12" t="str">
        <f aca="false">Inputs!$B$6</f>
        <v>Fictional Walton Way Apartments</v>
      </c>
      <c r="D6" s="5" t="s">
        <v>33</v>
      </c>
      <c r="E6" s="13" t="n">
        <f aca="false">Inputs!$B$14</f>
        <v>27400</v>
      </c>
    </row>
    <row r="7" customFormat="false" ht="18" hidden="false" customHeight="true" outlineLevel="0" collapsed="false">
      <c r="A7" s="5" t="s">
        <v>34</v>
      </c>
      <c r="B7" s="12" t="str">
        <f aca="false">Inputs!$B$7</f>
        <v>Augusta, GA</v>
      </c>
      <c r="D7" s="5" t="s">
        <v>35</v>
      </c>
      <c r="E7" s="13" t="n">
        <f aca="false">Compare!C9</f>
        <v>23998.129573024</v>
      </c>
    </row>
    <row r="8" customFormat="false" ht="18" hidden="false" customHeight="true" outlineLevel="0" collapsed="false">
      <c r="A8" s="5" t="s">
        <v>36</v>
      </c>
      <c r="B8" s="14" t="n">
        <f aca="false">Inputs!$B$8</f>
        <v>48</v>
      </c>
      <c r="D8" s="5" t="s">
        <v>37</v>
      </c>
      <c r="E8" s="15" t="n">
        <f aca="false">Compare!C13</f>
        <v>183000</v>
      </c>
    </row>
    <row r="9" customFormat="false" ht="18" hidden="false" customHeight="true" outlineLevel="0" collapsed="false">
      <c r="A9" s="5" t="s">
        <v>38</v>
      </c>
      <c r="B9" s="15" t="n">
        <f aca="false">Inputs!$B$12</f>
        <v>3600000</v>
      </c>
      <c r="D9" s="5" t="s">
        <v>39</v>
      </c>
      <c r="E9" s="14" t="n">
        <f aca="false">Compare!B23</f>
        <v>54</v>
      </c>
    </row>
    <row r="10" customFormat="false" ht="18" hidden="false" customHeight="true" outlineLevel="0" collapsed="false">
      <c r="A10" s="5" t="s">
        <v>40</v>
      </c>
      <c r="B10" s="16" t="n">
        <f aca="false">Inputs!$B$13</f>
        <v>0.081</v>
      </c>
      <c r="D10" s="5" t="s">
        <v>41</v>
      </c>
      <c r="E10" s="14" t="n">
        <f aca="false">Compare!$B$21</f>
        <v>26</v>
      </c>
    </row>
    <row r="11" customFormat="false" ht="18" hidden="false" customHeight="true" outlineLevel="0" collapsed="false">
      <c r="A11" s="5" t="s">
        <v>42</v>
      </c>
      <c r="B11" s="15" t="n">
        <f aca="false">Inputs!$B$19</f>
        <v>3700000</v>
      </c>
      <c r="D11" s="5" t="s">
        <v>43</v>
      </c>
      <c r="E11" s="17" t="n">
        <f aca="false">Compare!B15-Compare!C15</f>
        <v>-93413.0584172513</v>
      </c>
    </row>
    <row r="12" customFormat="false" ht="18" hidden="false" customHeight="true" outlineLevel="0" collapsed="false">
      <c r="A12" s="5" t="s">
        <v>44</v>
      </c>
      <c r="B12" s="16" t="n">
        <f aca="false">Inputs!$B$20</f>
        <v>0.0675</v>
      </c>
      <c r="D12" s="5" t="s">
        <v>45</v>
      </c>
      <c r="E12" s="18" t="str">
        <f aca="false">IF(Compare!B15-Compare!C15&gt;0,"Refinance now",IF(AND(Inputs!$B$15&gt;0,Inputs!$B$15&lt;Inputs!$B$25),"Hold, refinance at maturity","Hold"))</f>
        <v>Hold, refinance at maturity</v>
      </c>
    </row>
    <row r="14" customFormat="false" ht="19.5" hidden="false" customHeight="true" outlineLevel="0" collapsed="false">
      <c r="A14" s="3" t="s">
        <v>46</v>
      </c>
      <c r="B14" s="4"/>
    </row>
    <row r="15" customFormat="false" ht="15" hidden="false" customHeight="false" outlineLevel="0" collapsed="false">
      <c r="A15" s="19" t="s">
        <v>47</v>
      </c>
      <c r="B15" s="19" t="s">
        <v>48</v>
      </c>
      <c r="C15" s="19" t="s">
        <v>49</v>
      </c>
    </row>
    <row r="16" customFormat="false" ht="15" hidden="false" customHeight="false" outlineLevel="0" collapsed="false">
      <c r="A16" s="20" t="n">
        <v>6</v>
      </c>
      <c r="B16" s="21" t="n">
        <f aca="false">INDEX(Schedule!I6:I365,A16)</f>
        <v>20411.2225618562</v>
      </c>
      <c r="C16" s="21" t="n">
        <f aca="false">Compare!B30</f>
        <v>183000</v>
      </c>
    </row>
    <row r="17" customFormat="false" ht="15" hidden="false" customHeight="false" outlineLevel="0" collapsed="false">
      <c r="A17" s="20" t="n">
        <v>12</v>
      </c>
      <c r="B17" s="21" t="n">
        <f aca="false">INDEX(Schedule!I6:I365,A17)</f>
        <v>40822.4451237124</v>
      </c>
      <c r="C17" s="21" t="n">
        <f aca="false">Compare!B30</f>
        <v>183000</v>
      </c>
    </row>
    <row r="18" customFormat="false" ht="15" hidden="false" customHeight="false" outlineLevel="0" collapsed="false">
      <c r="A18" s="20" t="n">
        <v>18</v>
      </c>
      <c r="B18" s="21" t="n">
        <f aca="false">INDEX(Schedule!I6:I365,A18)</f>
        <v>61233.6676855686</v>
      </c>
      <c r="C18" s="21" t="n">
        <f aca="false">Compare!B30</f>
        <v>183000</v>
      </c>
    </row>
    <row r="19" customFormat="false" ht="15" hidden="false" customHeight="false" outlineLevel="0" collapsed="false">
      <c r="A19" s="20" t="n">
        <v>24</v>
      </c>
      <c r="B19" s="21" t="n">
        <f aca="false">INDEX(Schedule!I6:I365,A19)</f>
        <v>81644.8902474248</v>
      </c>
      <c r="C19" s="21" t="n">
        <f aca="false">Compare!B30</f>
        <v>183000</v>
      </c>
    </row>
    <row r="20" customFormat="false" ht="15" hidden="false" customHeight="false" outlineLevel="0" collapsed="false">
      <c r="A20" s="20" t="n">
        <v>30</v>
      </c>
      <c r="B20" s="21" t="n">
        <f aca="false">INDEX(Schedule!I6:I365,A20)</f>
        <v>102056.112809281</v>
      </c>
      <c r="C20" s="21" t="n">
        <f aca="false">Compare!B30</f>
        <v>183000</v>
      </c>
    </row>
    <row r="21" customFormat="false" ht="15" hidden="false" customHeight="false" outlineLevel="0" collapsed="false">
      <c r="A21" s="20" t="n">
        <v>36</v>
      </c>
      <c r="B21" s="21" t="n">
        <f aca="false">INDEX(Schedule!I6:I365,A21)</f>
        <v>122467.335371137</v>
      </c>
      <c r="C21" s="21" t="n">
        <f aca="false">Compare!B30</f>
        <v>183000</v>
      </c>
    </row>
    <row r="22" customFormat="false" ht="15" hidden="false" customHeight="false" outlineLevel="0" collapsed="false">
      <c r="A22" s="20" t="n">
        <v>42</v>
      </c>
      <c r="B22" s="21" t="n">
        <f aca="false">INDEX(Schedule!I6:I365,A22)</f>
        <v>142878.557932993</v>
      </c>
      <c r="C22" s="21" t="n">
        <f aca="false">Compare!B30</f>
        <v>183000</v>
      </c>
    </row>
    <row r="23" customFormat="false" ht="15" hidden="false" customHeight="false" outlineLevel="0" collapsed="false">
      <c r="A23" s="20" t="n">
        <v>48</v>
      </c>
      <c r="B23" s="21" t="n">
        <f aca="false">INDEX(Schedule!I6:I365,A23)</f>
        <v>163289.78049485</v>
      </c>
      <c r="C23" s="21" t="n">
        <f aca="false">Compare!B30</f>
        <v>183000</v>
      </c>
    </row>
    <row r="24" customFormat="false" ht="15" hidden="false" customHeight="false" outlineLevel="0" collapsed="false">
      <c r="A24" s="20" t="n">
        <v>54</v>
      </c>
      <c r="B24" s="21" t="n">
        <f aca="false">INDEX(Schedule!I6:I365,A24)</f>
        <v>183701.003056706</v>
      </c>
      <c r="C24" s="21" t="n">
        <f aca="false">Compare!B30</f>
        <v>183000</v>
      </c>
    </row>
    <row r="25" customFormat="false" ht="15" hidden="false" customHeight="false" outlineLevel="0" collapsed="false">
      <c r="A25" s="20" t="n">
        <v>60</v>
      </c>
      <c r="B25" s="21" t="n">
        <f aca="false">INDEX(Schedule!I6:I365,A25)</f>
        <v>204112.225618562</v>
      </c>
      <c r="C25" s="21" t="n">
        <f aca="false">Compare!B30</f>
        <v>183000</v>
      </c>
    </row>
    <row r="26" customFormat="false" ht="15" hidden="false" customHeight="false" outlineLevel="0" collapsed="false">
      <c r="A26" s="20" t="n">
        <v>66</v>
      </c>
      <c r="B26" s="21" t="n">
        <f aca="false">INDEX(Schedule!I6:I365,A26)</f>
        <v>224523.448180418</v>
      </c>
      <c r="C26" s="21" t="n">
        <f aca="false">Compare!B30</f>
        <v>183000</v>
      </c>
    </row>
    <row r="27" customFormat="false" ht="15" hidden="false" customHeight="false" outlineLevel="0" collapsed="false">
      <c r="A27" s="20" t="n">
        <v>72</v>
      </c>
      <c r="B27" s="21" t="n">
        <f aca="false">INDEX(Schedule!I6:I365,A27)</f>
        <v>244934.670742275</v>
      </c>
      <c r="C27" s="21" t="n">
        <f aca="false">Compare!B30</f>
        <v>183000</v>
      </c>
    </row>
    <row r="28" customFormat="false" ht="15" hidden="false" customHeight="false" outlineLevel="0" collapsed="false">
      <c r="A28" s="20" t="n">
        <v>78</v>
      </c>
      <c r="B28" s="21" t="n">
        <f aca="false">INDEX(Schedule!I6:I365,A28)</f>
        <v>265345.893304131</v>
      </c>
      <c r="C28" s="21" t="n">
        <f aca="false">Compare!B30</f>
        <v>183000</v>
      </c>
    </row>
    <row r="29" customFormat="false" ht="15" hidden="false" customHeight="false" outlineLevel="0" collapsed="false">
      <c r="A29" s="20" t="n">
        <v>84</v>
      </c>
      <c r="B29" s="21" t="n">
        <f aca="false">INDEX(Schedule!I6:I365,A29)</f>
        <v>285757.115865987</v>
      </c>
      <c r="C29" s="21" t="n">
        <f aca="false">Compare!B30</f>
        <v>183000</v>
      </c>
    </row>
    <row r="30" customFormat="false" ht="15" hidden="false" customHeight="false" outlineLevel="0" collapsed="false">
      <c r="A30" s="20" t="n">
        <v>90</v>
      </c>
      <c r="B30" s="21" t="n">
        <f aca="false">INDEX(Schedule!I6:I365,A30)</f>
        <v>306168.338427843</v>
      </c>
      <c r="C30" s="21" t="n">
        <f aca="false">Compare!B30</f>
        <v>183000</v>
      </c>
    </row>
    <row r="31" customFormat="false" ht="15" hidden="false" customHeight="false" outlineLevel="0" collapsed="false">
      <c r="A31" s="20" t="n">
        <v>96</v>
      </c>
      <c r="B31" s="21" t="n">
        <f aca="false">INDEX(Schedule!I6:I365,A31)</f>
        <v>326579.560989699</v>
      </c>
      <c r="C31" s="21" t="n">
        <f aca="false">Compare!B30</f>
        <v>183000</v>
      </c>
    </row>
    <row r="32" customFormat="false" ht="15" hidden="false" customHeight="false" outlineLevel="0" collapsed="false">
      <c r="A32" s="20" t="n">
        <v>102</v>
      </c>
      <c r="B32" s="21" t="n">
        <f aca="false">INDEX(Schedule!I6:I365,A32)</f>
        <v>346990.783551555</v>
      </c>
      <c r="C32" s="21" t="n">
        <f aca="false">Compare!B30</f>
        <v>183000</v>
      </c>
    </row>
    <row r="33" customFormat="false" ht="15" hidden="false" customHeight="false" outlineLevel="0" collapsed="false">
      <c r="A33" s="20" t="n">
        <v>108</v>
      </c>
      <c r="B33" s="21" t="n">
        <f aca="false">INDEX(Schedule!I6:I365,A33)</f>
        <v>367402.006113411</v>
      </c>
      <c r="C33" s="21" t="n">
        <f aca="false">Compare!B30</f>
        <v>183000</v>
      </c>
    </row>
    <row r="34" customFormat="false" ht="15" hidden="false" customHeight="false" outlineLevel="0" collapsed="false">
      <c r="A34" s="20" t="n">
        <v>114</v>
      </c>
      <c r="B34" s="21" t="n">
        <f aca="false">INDEX(Schedule!I6:I365,A34)</f>
        <v>387813.228675267</v>
      </c>
      <c r="C34" s="21" t="n">
        <f aca="false">Compare!B30</f>
        <v>183000</v>
      </c>
    </row>
    <row r="35" customFormat="false" ht="15" hidden="false" customHeight="false" outlineLevel="0" collapsed="false">
      <c r="A35" s="20" t="n">
        <v>120</v>
      </c>
      <c r="B35" s="21" t="n">
        <f aca="false">INDEX(Schedule!I6:I365,A35)</f>
        <v>408224.451237123</v>
      </c>
      <c r="C35" s="21" t="n">
        <f aca="false">Compare!B30</f>
        <v>183000</v>
      </c>
    </row>
    <row r="37" customFormat="false" ht="30" hidden="false" customHeight="true" outlineLevel="0" collapsed="false">
      <c r="A37" s="2" t="s">
        <v>28</v>
      </c>
      <c r="B37" s="2"/>
      <c r="C37" s="2"/>
      <c r="D37" s="2"/>
      <c r="E37" s="2"/>
    </row>
  </sheetData>
  <mergeCells count="3">
    <mergeCell ref="A1:H1"/>
    <mergeCell ref="A3:H3"/>
    <mergeCell ref="A37:E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20"/>
    <col collapsed="false" customWidth="true" hidden="false" outlineLevel="0" max="4" min="4" style="0" width="22"/>
    <col collapsed="false" customWidth="true" hidden="false" outlineLevel="0" max="5" min="5" style="0" width="52"/>
  </cols>
  <sheetData>
    <row r="1" customFormat="false" ht="30" hidden="false" customHeight="true" outlineLevel="0" collapsed="false">
      <c r="A1" s="1" t="s">
        <v>50</v>
      </c>
      <c r="B1" s="1"/>
      <c r="C1" s="1"/>
      <c r="D1" s="1"/>
      <c r="E1" s="1"/>
    </row>
    <row r="3" customFormat="false" ht="30" hidden="false" customHeight="true" outlineLevel="0" collapsed="false">
      <c r="A3" s="2" t="s">
        <v>51</v>
      </c>
      <c r="B3" s="2"/>
      <c r="C3" s="2"/>
      <c r="D3" s="2"/>
      <c r="E3" s="2"/>
    </row>
    <row r="5" customFormat="false" ht="19.5" hidden="false" customHeight="true" outlineLevel="0" collapsed="false">
      <c r="A5" s="3" t="s">
        <v>52</v>
      </c>
      <c r="B5" s="4"/>
      <c r="C5" s="4"/>
      <c r="D5" s="4"/>
      <c r="E5" s="4"/>
    </row>
    <row r="6" customFormat="false" ht="15" hidden="false" customHeight="false" outlineLevel="0" collapsed="false">
      <c r="A6" s="22"/>
      <c r="B6" s="22" t="s">
        <v>53</v>
      </c>
      <c r="C6" s="22" t="s">
        <v>54</v>
      </c>
    </row>
    <row r="7" customFormat="false" ht="18" hidden="false" customHeight="true" outlineLevel="0" collapsed="false">
      <c r="A7" s="23" t="s">
        <v>55</v>
      </c>
      <c r="B7" s="24" t="n">
        <f aca="false">Inputs!$B$12</f>
        <v>3600000</v>
      </c>
      <c r="C7" s="24" t="n">
        <f aca="false">Inputs!$B$19</f>
        <v>3700000</v>
      </c>
    </row>
    <row r="8" customFormat="false" ht="18" hidden="false" customHeight="true" outlineLevel="0" collapsed="false">
      <c r="A8" s="23" t="s">
        <v>56</v>
      </c>
      <c r="B8" s="25" t="n">
        <f aca="false">Inputs!$B$13</f>
        <v>0.081</v>
      </c>
      <c r="C8" s="25" t="n">
        <f aca="false">Inputs!$B$20</f>
        <v>0.0675</v>
      </c>
    </row>
    <row r="9" customFormat="false" ht="18" hidden="false" customHeight="true" outlineLevel="0" collapsed="false">
      <c r="A9" s="23" t="s">
        <v>57</v>
      </c>
      <c r="B9" s="26" t="n">
        <f aca="false">Inputs!$B$14</f>
        <v>27400</v>
      </c>
      <c r="C9" s="26" t="n">
        <f aca="false">IF(Inputs!$B$20=0,Inputs!$B$19/(Inputs!$B$21*12),PMT(Inputs!$B$20/12,Inputs!$B$21*12,-Inputs!$B$19))</f>
        <v>23998.129573024</v>
      </c>
    </row>
    <row r="10" customFormat="false" ht="18" hidden="false" customHeight="true" outlineLevel="0" collapsed="false">
      <c r="A10" s="23" t="s">
        <v>58</v>
      </c>
      <c r="B10" s="24" t="n">
        <f aca="false">SUM(Schedule!D6:INDEX(Schedule!D6:D365,$B$21))</f>
        <v>712400</v>
      </c>
      <c r="C10" s="24" t="n">
        <f aca="false">SUM(Schedule!G6:INDEX(Schedule!G6:G365,$B$21))</f>
        <v>623951.368898623</v>
      </c>
    </row>
    <row r="11" customFormat="false" ht="18" hidden="false" customHeight="true" outlineLevel="0" collapsed="false">
      <c r="A11" s="23" t="s">
        <v>59</v>
      </c>
      <c r="B11" s="24" t="n">
        <f aca="false">SUM(Schedule!C6:INDEX(Schedule!C6:C365,$B$21))</f>
        <v>624617.45447127</v>
      </c>
      <c r="C11" s="24" t="n">
        <f aca="false">SUM(Schedule!F6:INDEX(Schedule!F6:F365,$B$21))</f>
        <v>535030.512888522</v>
      </c>
    </row>
    <row r="12" customFormat="false" ht="18" hidden="false" customHeight="true" outlineLevel="0" collapsed="false">
      <c r="A12" s="23" t="s">
        <v>60</v>
      </c>
      <c r="B12" s="24" t="n">
        <f aca="false">INDEX(Schedule!B6:B365,$B$21)-INDEX(Schedule!D6:D365,$B$21)+INDEX(Schedule!C6:C365,$B$21)</f>
        <v>3512217.45447127</v>
      </c>
      <c r="C12" s="24" t="n">
        <f aca="false">INDEX(Schedule!E6:E365,$B$21)-INDEX(Schedule!G6:G365,$B$21)+INDEX(Schedule!F6:F365,$B$21)</f>
        <v>3611079.1439899</v>
      </c>
    </row>
    <row r="13" customFormat="false" ht="18" hidden="false" customHeight="true" outlineLevel="0" collapsed="false">
      <c r="A13" s="23" t="s">
        <v>61</v>
      </c>
      <c r="B13" s="24" t="n">
        <f aca="false">0</f>
        <v>0</v>
      </c>
      <c r="C13" s="24" t="n">
        <f aca="false">Inputs!$B$12*Inputs!$B$16+Inputs!$B$19*Inputs!$B$22</f>
        <v>183000</v>
      </c>
    </row>
    <row r="14" customFormat="false" ht="18" hidden="false" customHeight="true" outlineLevel="0" collapsed="false">
      <c r="A14" s="23" t="s">
        <v>62</v>
      </c>
      <c r="B14" s="24" t="n">
        <f aca="false">0</f>
        <v>0</v>
      </c>
      <c r="C14" s="24" t="n">
        <f aca="false">Inputs!$B$19-Inputs!$B$12-C13</f>
        <v>-83000</v>
      </c>
      <c r="E14" s="11" t="s">
        <v>63</v>
      </c>
    </row>
    <row r="15" customFormat="false" ht="18" hidden="false" customHeight="true" outlineLevel="0" collapsed="false">
      <c r="A15" s="23" t="s">
        <v>64</v>
      </c>
      <c r="B15" s="27" t="n">
        <f aca="false">B10+B12-B14</f>
        <v>4224617.45447127</v>
      </c>
      <c r="C15" s="27" t="n">
        <f aca="false">C10+C12-C14</f>
        <v>4318030.51288852</v>
      </c>
      <c r="E15" s="11" t="s">
        <v>65</v>
      </c>
    </row>
    <row r="17" customFormat="false" ht="19.5" hidden="false" customHeight="true" outlineLevel="0" collapsed="false">
      <c r="A17" s="3" t="s">
        <v>32</v>
      </c>
      <c r="B17" s="4"/>
      <c r="C17" s="4"/>
      <c r="D17" s="4"/>
      <c r="E17" s="4"/>
    </row>
    <row r="18" customFormat="false" ht="18" hidden="false" customHeight="true" outlineLevel="0" collapsed="false">
      <c r="A18" s="5" t="s">
        <v>66</v>
      </c>
      <c r="B18" s="13" t="n">
        <f aca="false">C9-B9</f>
        <v>-3401.87042697603</v>
      </c>
      <c r="E18" s="11" t="s">
        <v>67</v>
      </c>
    </row>
    <row r="19" customFormat="false" ht="18" hidden="false" customHeight="true" outlineLevel="0" collapsed="false">
      <c r="A19" s="5" t="s">
        <v>68</v>
      </c>
      <c r="B19" s="17" t="n">
        <f aca="false">B15-C15</f>
        <v>-93413.0584172513</v>
      </c>
      <c r="E19" s="11" t="s">
        <v>69</v>
      </c>
    </row>
    <row r="21" customFormat="false" ht="18" hidden="false" customHeight="true" outlineLevel="0" collapsed="false">
      <c r="A21" s="5" t="s">
        <v>41</v>
      </c>
      <c r="B21" s="14" t="n">
        <f aca="false">IF(AND(Inputs!$B$15&gt;0,Inputs!$B$15&lt;Inputs!$B$25),Inputs!$B$15,Inputs!$B$25)</f>
        <v>26</v>
      </c>
      <c r="E21" s="11" t="s">
        <v>70</v>
      </c>
    </row>
    <row r="22" customFormat="false" ht="18" hidden="false" customHeight="true" outlineLevel="0" collapsed="false">
      <c r="A22" s="5" t="s">
        <v>71</v>
      </c>
      <c r="B22" s="13" t="n">
        <f aca="false">C9</f>
        <v>23998.129573024</v>
      </c>
    </row>
    <row r="23" customFormat="false" ht="18" hidden="false" customHeight="true" outlineLevel="0" collapsed="false">
      <c r="A23" s="5" t="s">
        <v>72</v>
      </c>
      <c r="B23" s="28" t="n">
        <f aca="false">IFERROR(MATCH(1,Schedule!J6:J365,0),"Not within 30 years")</f>
        <v>54</v>
      </c>
      <c r="E23" s="11" t="s">
        <v>73</v>
      </c>
    </row>
    <row r="24" customFormat="false" ht="18" hidden="false" customHeight="true" outlineLevel="0" collapsed="false">
      <c r="A24" s="5" t="s">
        <v>74</v>
      </c>
      <c r="B24" s="14" t="n">
        <f aca="false">IF(Inputs!$B$15=0,"No balloon or reset",Inputs!$B$15)</f>
        <v>26</v>
      </c>
      <c r="E24" s="11" t="s">
        <v>75</v>
      </c>
    </row>
    <row r="25" customFormat="false" ht="18" hidden="false" customHeight="true" outlineLevel="0" collapsed="false">
      <c r="A25" s="5" t="s">
        <v>76</v>
      </c>
      <c r="B25" s="15" t="n">
        <f aca="false">B11-C11</f>
        <v>89586.9415827482</v>
      </c>
    </row>
    <row r="26" customFormat="false" ht="18" hidden="false" customHeight="true" outlineLevel="0" collapsed="false">
      <c r="A26" s="5" t="s">
        <v>77</v>
      </c>
      <c r="B26" s="15" t="n">
        <f aca="false">B12-C12</f>
        <v>-98861.6895186291</v>
      </c>
      <c r="E26" s="11" t="s">
        <v>78</v>
      </c>
    </row>
    <row r="28" customFormat="false" ht="19.5" hidden="false" customHeight="true" outlineLevel="0" collapsed="false">
      <c r="A28" s="3" t="s">
        <v>79</v>
      </c>
      <c r="B28" s="4"/>
      <c r="C28" s="4"/>
      <c r="D28" s="4"/>
      <c r="E28" s="4"/>
    </row>
    <row r="29" customFormat="false" ht="18" hidden="false" customHeight="true" outlineLevel="0" collapsed="false">
      <c r="A29" s="5" t="s">
        <v>80</v>
      </c>
      <c r="B29" s="15" t="n">
        <f aca="false">Inputs!$B$12*Inputs!$B$16</f>
        <v>72000</v>
      </c>
    </row>
    <row r="30" customFormat="false" ht="18" hidden="false" customHeight="true" outlineLevel="0" collapsed="false">
      <c r="A30" s="5" t="s">
        <v>81</v>
      </c>
      <c r="B30" s="15" t="n">
        <f aca="false">C13</f>
        <v>183000</v>
      </c>
    </row>
    <row r="32" customFormat="false" ht="19.5" hidden="false" customHeight="true" outlineLevel="0" collapsed="false">
      <c r="A32" s="3" t="s">
        <v>82</v>
      </c>
      <c r="B32" s="4"/>
      <c r="C32" s="4"/>
      <c r="D32" s="4"/>
      <c r="E32" s="4"/>
    </row>
    <row r="33" customFormat="false" ht="30" hidden="false" customHeight="true" outlineLevel="0" collapsed="false">
      <c r="A33" s="29" t="s">
        <v>83</v>
      </c>
      <c r="B33" s="29" t="s">
        <v>84</v>
      </c>
      <c r="C33" s="29" t="s">
        <v>85</v>
      </c>
      <c r="D33" s="29" t="s">
        <v>86</v>
      </c>
    </row>
    <row r="34" customFormat="false" ht="15" hidden="false" customHeight="false" outlineLevel="0" collapsed="false">
      <c r="A34" s="30" t="n">
        <f aca="false">Inputs!$B$20+(-0.01)</f>
        <v>0.0575</v>
      </c>
      <c r="B34" s="31" t="n">
        <f aca="false">Inputs!$B$14-PMT(A34/12,Inputs!$B$21*12,-Inputs!$B$19)</f>
        <v>5807.80431158855</v>
      </c>
      <c r="C34" s="32" t="n">
        <f aca="false">IF(B34&lt;=0,"Never",ROUNDUP(B30/B34,0))</f>
        <v>32</v>
      </c>
      <c r="D34" s="31" t="n">
        <f aca="false">B34*$B$21+(FV(Inputs!$B$13/12,$B$21,Inputs!$B$14,-Inputs!$B$12)-FV(A34/12,$B$21,PMT(A34/12,Inputs!$B$21*12,-Inputs!$B$19),-Inputs!$B$19))+(Inputs!$B$19-Inputs!$B$12)-B30</f>
        <v>-13087.9179118868</v>
      </c>
    </row>
    <row r="35" customFormat="false" ht="15" hidden="false" customHeight="false" outlineLevel="0" collapsed="false">
      <c r="A35" s="33" t="n">
        <f aca="false">Inputs!$B$20+(-0.005)</f>
        <v>0.0625</v>
      </c>
      <c r="B35" s="34" t="n">
        <f aca="false">Inputs!$B$14-PMT(A35/12,Inputs!$B$21*12,-Inputs!$B$19)</f>
        <v>4618.46358422352</v>
      </c>
      <c r="C35" s="35" t="n">
        <f aca="false">IF(B35&lt;=0,"Never",ROUNDUP(B30/B35,0))</f>
        <v>40</v>
      </c>
      <c r="D35" s="34" t="n">
        <f aca="false">B35*$B$21+(FV(Inputs!$B$13/12,$B$21,Inputs!$B$14,-Inputs!$B$12)-FV(A35/12,$B$21,PMT(A35/12,Inputs!$B$21*12,-Inputs!$B$19),-Inputs!$B$19))+(Inputs!$B$19-Inputs!$B$12)-B30</f>
        <v>-53226.4192213453</v>
      </c>
    </row>
    <row r="36" customFormat="false" ht="15" hidden="false" customHeight="false" outlineLevel="0" collapsed="false">
      <c r="A36" s="30" t="n">
        <f aca="false">Inputs!$B$20+(0)</f>
        <v>0.0675</v>
      </c>
      <c r="B36" s="31" t="n">
        <f aca="false">Inputs!$B$14-PMT(A36/12,Inputs!$B$21*12,-Inputs!$B$19)</f>
        <v>3401.87042697603</v>
      </c>
      <c r="C36" s="32" t="n">
        <f aca="false">IF(B36&lt;=0,"Never",ROUNDUP(B30/B36,0))</f>
        <v>54</v>
      </c>
      <c r="D36" s="31" t="n">
        <f aca="false">B36*$B$21+(FV(Inputs!$B$13/12,$B$21,Inputs!$B$14,-Inputs!$B$12)-FV(A36/12,$B$21,PMT(A36/12,Inputs!$B$21*12,-Inputs!$B$19),-Inputs!$B$19))+(Inputs!$B$19-Inputs!$B$12)-B30</f>
        <v>-93413.0584172531</v>
      </c>
    </row>
    <row r="37" customFormat="false" ht="15" hidden="false" customHeight="false" outlineLevel="0" collapsed="false">
      <c r="A37" s="33" t="n">
        <f aca="false">Inputs!$B$20+(0.005)</f>
        <v>0.0725</v>
      </c>
      <c r="B37" s="34" t="n">
        <f aca="false">Inputs!$B$14-PMT(A37/12,Inputs!$B$21*12,-Inputs!$B$19)</f>
        <v>2159.4776379209</v>
      </c>
      <c r="C37" s="35" t="n">
        <f aca="false">IF(B37&lt;=0,"Never",ROUNDUP(B30/B37,0))</f>
        <v>85</v>
      </c>
      <c r="D37" s="34" t="n">
        <f aca="false">B37*$B$21+(FV(Inputs!$B$13/12,$B$21,Inputs!$B$14,-Inputs!$B$12)-FV(A37/12,$B$21,PMT(A37/12,Inputs!$B$21*12,-Inputs!$B$19),-Inputs!$B$19))+(Inputs!$B$19-Inputs!$B$12)-B30</f>
        <v>-133639.696440159</v>
      </c>
    </row>
    <row r="38" customFormat="false" ht="15" hidden="false" customHeight="false" outlineLevel="0" collapsed="false">
      <c r="A38" s="30" t="n">
        <f aca="false">Inputs!$B$20+(0.01)</f>
        <v>0.0775</v>
      </c>
      <c r="B38" s="31" t="n">
        <f aca="false">Inputs!$B$14-PMT(A38/12,Inputs!$B$21*12,-Inputs!$B$19)</f>
        <v>892.746914315398</v>
      </c>
      <c r="C38" s="32" t="n">
        <f aca="false">IF(B38&lt;=0,"Never",ROUNDUP(B30/B38,0))</f>
        <v>205</v>
      </c>
      <c r="D38" s="31" t="n">
        <f aca="false">B38*$B$21+(FV(Inputs!$B$13/12,$B$21,Inputs!$B$14,-Inputs!$B$12)-FV(A38/12,$B$21,PMT(A38/12,Inputs!$B$21*12,-Inputs!$B$19),-Inputs!$B$19))+(Inputs!$B$19-Inputs!$B$12)-B30</f>
        <v>-173898.930020956</v>
      </c>
    </row>
    <row r="39" customFormat="false" ht="15" hidden="false" customHeight="false" outlineLevel="0" collapsed="false">
      <c r="A39" s="36" t="s">
        <v>87</v>
      </c>
    </row>
    <row r="41" customFormat="false" ht="30" hidden="false" customHeight="true" outlineLevel="0" collapsed="false">
      <c r="A41" s="2" t="s">
        <v>28</v>
      </c>
      <c r="B41" s="2"/>
      <c r="C41" s="2"/>
      <c r="D41" s="2"/>
      <c r="E41" s="2"/>
    </row>
  </sheetData>
  <mergeCells count="3">
    <mergeCell ref="A1:E1"/>
    <mergeCell ref="A3:E3"/>
    <mergeCell ref="A41:E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7" min="6" style="0" width="14"/>
    <col collapsed="false" customWidth="true" hidden="false" outlineLevel="0" max="8" min="8" style="0" width="16"/>
    <col collapsed="false" customWidth="true" hidden="false" outlineLevel="0" max="9" min="9" style="0" width="18"/>
    <col collapsed="false" customWidth="true" hidden="false" outlineLevel="0" max="10" min="10" style="0" width="16"/>
  </cols>
  <sheetData>
    <row r="1" customFormat="false" ht="30" hidden="false" customHeight="true" outlineLevel="0" collapsed="false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30" hidden="false" customHeight="true" outlineLevel="0" collapsed="false">
      <c r="A3" s="2" t="s">
        <v>89</v>
      </c>
      <c r="B3" s="2"/>
      <c r="C3" s="2"/>
      <c r="D3" s="2"/>
      <c r="E3" s="2"/>
      <c r="F3" s="2"/>
      <c r="G3" s="2"/>
      <c r="H3" s="2"/>
      <c r="I3" s="2"/>
      <c r="J3" s="2"/>
    </row>
    <row r="5" customFormat="false" ht="31.5" hidden="false" customHeight="true" outlineLevel="0" collapsed="false">
      <c r="A5" s="37" t="s">
        <v>47</v>
      </c>
      <c r="B5" s="37" t="s">
        <v>90</v>
      </c>
      <c r="C5" s="37" t="s">
        <v>91</v>
      </c>
      <c r="D5" s="37" t="s">
        <v>92</v>
      </c>
      <c r="E5" s="37" t="s">
        <v>93</v>
      </c>
      <c r="F5" s="37" t="s">
        <v>94</v>
      </c>
      <c r="G5" s="37" t="s">
        <v>95</v>
      </c>
      <c r="H5" s="37" t="s">
        <v>96</v>
      </c>
      <c r="I5" s="37" t="s">
        <v>48</v>
      </c>
      <c r="J5" s="37" t="s">
        <v>97</v>
      </c>
    </row>
    <row r="6" customFormat="false" ht="15" hidden="false" customHeight="false" outlineLevel="0" collapsed="false">
      <c r="A6" s="38" t="n">
        <v>1</v>
      </c>
      <c r="B6" s="31" t="n">
        <f aca="false">Inputs!$B$12</f>
        <v>3600000</v>
      </c>
      <c r="C6" s="31" t="n">
        <f aca="false">B6*Inputs!$B$13/12</f>
        <v>24300</v>
      </c>
      <c r="D6" s="31" t="n">
        <f aca="false">IF(B6&lt;=0,0,MIN(Inputs!$B$14,B6+C6))</f>
        <v>27400</v>
      </c>
      <c r="E6" s="31" t="n">
        <f aca="false">Inputs!$B$19</f>
        <v>3700000</v>
      </c>
      <c r="F6" s="31" t="n">
        <f aca="false">E6*Inputs!$B$20/12</f>
        <v>20812.5</v>
      </c>
      <c r="G6" s="31" t="n">
        <f aca="false">IF(E6&lt;=0,0,MIN(Compare!$B$22,E6+F6))</f>
        <v>23998.129573024</v>
      </c>
      <c r="H6" s="31" t="n">
        <f aca="false">D6-G6</f>
        <v>3401.87042697603</v>
      </c>
      <c r="I6" s="31" t="n">
        <f aca="false">H6</f>
        <v>3401.87042697603</v>
      </c>
      <c r="J6" s="38" t="n">
        <f aca="false">IF(I6&gt;=Compare!$B$30,1,0)</f>
        <v>0</v>
      </c>
    </row>
    <row r="7" customFormat="false" ht="15" hidden="false" customHeight="false" outlineLevel="0" collapsed="false">
      <c r="A7" s="39" t="n">
        <v>2</v>
      </c>
      <c r="B7" s="34" t="n">
        <f aca="false">MAX(0,B6-(D6-C6))</f>
        <v>3596900</v>
      </c>
      <c r="C7" s="34" t="n">
        <f aca="false">B7*Inputs!$B$13/12</f>
        <v>24279.075</v>
      </c>
      <c r="D7" s="34" t="n">
        <f aca="false">IF(B7&lt;=0,0,MIN(Inputs!$B$14,B7+C7))</f>
        <v>27400</v>
      </c>
      <c r="E7" s="34" t="n">
        <f aca="false">MAX(0,E6-(G6-F6))</f>
        <v>3696814.37042698</v>
      </c>
      <c r="F7" s="34" t="n">
        <f aca="false">E7*Inputs!$B$20/12</f>
        <v>20794.5808336517</v>
      </c>
      <c r="G7" s="34" t="n">
        <f aca="false">IF(E7&lt;=0,0,MIN(Compare!$B$22,E7+F7))</f>
        <v>23998.129573024</v>
      </c>
      <c r="H7" s="34" t="n">
        <f aca="false">D7-G7</f>
        <v>3401.87042697603</v>
      </c>
      <c r="I7" s="34" t="n">
        <f aca="false">I6+H7</f>
        <v>6803.74085395207</v>
      </c>
      <c r="J7" s="39" t="n">
        <f aca="false">IF(I7&gt;=Compare!$B$30,1,0)</f>
        <v>0</v>
      </c>
    </row>
    <row r="8" customFormat="false" ht="15" hidden="false" customHeight="false" outlineLevel="0" collapsed="false">
      <c r="A8" s="38" t="n">
        <v>3</v>
      </c>
      <c r="B8" s="31" t="n">
        <f aca="false">MAX(0,B7-(D7-C7))</f>
        <v>3593779.075</v>
      </c>
      <c r="C8" s="31" t="n">
        <f aca="false">B8*Inputs!$B$13/12</f>
        <v>24258.00875625</v>
      </c>
      <c r="D8" s="31" t="n">
        <f aca="false">IF(B8&lt;=0,0,MIN(Inputs!$B$14,B8+C8))</f>
        <v>27400</v>
      </c>
      <c r="E8" s="31" t="n">
        <f aca="false">MAX(0,E7-(G7-F7))</f>
        <v>3693610.8216876</v>
      </c>
      <c r="F8" s="31" t="n">
        <f aca="false">E8*Inputs!$B$20/12</f>
        <v>20776.5608719928</v>
      </c>
      <c r="G8" s="31" t="n">
        <f aca="false">IF(E8&lt;=0,0,MIN(Compare!$B$22,E8+F8))</f>
        <v>23998.129573024</v>
      </c>
      <c r="H8" s="31" t="n">
        <f aca="false">D8-G8</f>
        <v>3401.87042697603</v>
      </c>
      <c r="I8" s="31" t="n">
        <f aca="false">I7+H8</f>
        <v>10205.6112809281</v>
      </c>
      <c r="J8" s="38" t="n">
        <f aca="false">IF(I8&gt;=Compare!$B$30,1,0)</f>
        <v>0</v>
      </c>
    </row>
    <row r="9" customFormat="false" ht="15" hidden="false" customHeight="false" outlineLevel="0" collapsed="false">
      <c r="A9" s="39" t="n">
        <v>4</v>
      </c>
      <c r="B9" s="34" t="n">
        <f aca="false">MAX(0,B8-(D8-C8))</f>
        <v>3590637.08375625</v>
      </c>
      <c r="C9" s="34" t="n">
        <f aca="false">B9*Inputs!$B$13/12</f>
        <v>24236.8003153547</v>
      </c>
      <c r="D9" s="34" t="n">
        <f aca="false">IF(B9&lt;=0,0,MIN(Inputs!$B$14,B9+C9))</f>
        <v>27400</v>
      </c>
      <c r="E9" s="34" t="n">
        <f aca="false">MAX(0,E8-(G8-F8))</f>
        <v>3690389.25298657</v>
      </c>
      <c r="F9" s="34" t="n">
        <f aca="false">E9*Inputs!$B$20/12</f>
        <v>20758.4395480495</v>
      </c>
      <c r="G9" s="34" t="n">
        <f aca="false">IF(E9&lt;=0,0,MIN(Compare!$B$22,E9+F9))</f>
        <v>23998.129573024</v>
      </c>
      <c r="H9" s="34" t="n">
        <f aca="false">D9-G9</f>
        <v>3401.87042697603</v>
      </c>
      <c r="I9" s="34" t="n">
        <f aca="false">I8+H9</f>
        <v>13607.4817079041</v>
      </c>
      <c r="J9" s="39" t="n">
        <f aca="false">IF(I9&gt;=Compare!$B$30,1,0)</f>
        <v>0</v>
      </c>
    </row>
    <row r="10" customFormat="false" ht="15" hidden="false" customHeight="false" outlineLevel="0" collapsed="false">
      <c r="A10" s="38" t="n">
        <v>5</v>
      </c>
      <c r="B10" s="31" t="n">
        <f aca="false">MAX(0,B9-(D9-C9))</f>
        <v>3587473.88407161</v>
      </c>
      <c r="C10" s="31" t="n">
        <f aca="false">B10*Inputs!$B$13/12</f>
        <v>24215.4487174833</v>
      </c>
      <c r="D10" s="31" t="n">
        <f aca="false">IF(B10&lt;=0,0,MIN(Inputs!$B$14,B10+C10))</f>
        <v>27400</v>
      </c>
      <c r="E10" s="31" t="n">
        <f aca="false">MAX(0,E9-(G9-F9))</f>
        <v>3687149.5629616</v>
      </c>
      <c r="F10" s="31" t="n">
        <f aca="false">E10*Inputs!$B$20/12</f>
        <v>20740.216291659</v>
      </c>
      <c r="G10" s="31" t="n">
        <f aca="false">IF(E10&lt;=0,0,MIN(Compare!$B$22,E10+F10))</f>
        <v>23998.129573024</v>
      </c>
      <c r="H10" s="31" t="n">
        <f aca="false">D10-G10</f>
        <v>3401.87042697603</v>
      </c>
      <c r="I10" s="31" t="n">
        <f aca="false">I9+H10</f>
        <v>17009.3521348802</v>
      </c>
      <c r="J10" s="38" t="n">
        <f aca="false">IF(I10&gt;=Compare!$B$30,1,0)</f>
        <v>0</v>
      </c>
    </row>
    <row r="11" customFormat="false" ht="15" hidden="false" customHeight="false" outlineLevel="0" collapsed="false">
      <c r="A11" s="39" t="n">
        <v>6</v>
      </c>
      <c r="B11" s="34" t="n">
        <f aca="false">MAX(0,B10-(D10-C10))</f>
        <v>3584289.33278909</v>
      </c>
      <c r="C11" s="34" t="n">
        <f aca="false">B11*Inputs!$B$13/12</f>
        <v>24193.9529963263</v>
      </c>
      <c r="D11" s="34" t="n">
        <f aca="false">IF(B11&lt;=0,0,MIN(Inputs!$B$14,B11+C11))</f>
        <v>27400</v>
      </c>
      <c r="E11" s="34" t="n">
        <f aca="false">MAX(0,E10-(G10-F10))</f>
        <v>3683891.64968023</v>
      </c>
      <c r="F11" s="34" t="n">
        <f aca="false">E11*Inputs!$B$20/12</f>
        <v>20721.8905294513</v>
      </c>
      <c r="G11" s="34" t="n">
        <f aca="false">IF(E11&lt;=0,0,MIN(Compare!$B$22,E11+F11))</f>
        <v>23998.129573024</v>
      </c>
      <c r="H11" s="34" t="n">
        <f aca="false">D11-G11</f>
        <v>3401.87042697603</v>
      </c>
      <c r="I11" s="34" t="n">
        <f aca="false">I10+H11</f>
        <v>20411.2225618562</v>
      </c>
      <c r="J11" s="39" t="n">
        <f aca="false">IF(I11&gt;=Compare!$B$30,1,0)</f>
        <v>0</v>
      </c>
    </row>
    <row r="12" customFormat="false" ht="15" hidden="false" customHeight="false" outlineLevel="0" collapsed="false">
      <c r="A12" s="38" t="n">
        <v>7</v>
      </c>
      <c r="B12" s="31" t="n">
        <f aca="false">MAX(0,B11-(D11-C11))</f>
        <v>3581083.28578541</v>
      </c>
      <c r="C12" s="31" t="n">
        <f aca="false">B12*Inputs!$B$13/12</f>
        <v>24172.3121790515</v>
      </c>
      <c r="D12" s="31" t="n">
        <f aca="false">IF(B12&lt;=0,0,MIN(Inputs!$B$14,B12+C12))</f>
        <v>27400</v>
      </c>
      <c r="E12" s="31" t="n">
        <f aca="false">MAX(0,E11-(G11-F11))</f>
        <v>3680615.41063666</v>
      </c>
      <c r="F12" s="31" t="n">
        <f aca="false">E12*Inputs!$B$20/12</f>
        <v>20703.4616848312</v>
      </c>
      <c r="G12" s="31" t="n">
        <f aca="false">IF(E12&lt;=0,0,MIN(Compare!$B$22,E12+F12))</f>
        <v>23998.129573024</v>
      </c>
      <c r="H12" s="31" t="n">
        <f aca="false">D12-G12</f>
        <v>3401.87042697603</v>
      </c>
      <c r="I12" s="31" t="n">
        <f aca="false">I11+H12</f>
        <v>23813.0929888322</v>
      </c>
      <c r="J12" s="38" t="n">
        <f aca="false">IF(I12&gt;=Compare!$B$30,1,0)</f>
        <v>0</v>
      </c>
    </row>
    <row r="13" customFormat="false" ht="15" hidden="false" customHeight="false" outlineLevel="0" collapsed="false">
      <c r="A13" s="39" t="n">
        <v>8</v>
      </c>
      <c r="B13" s="34" t="n">
        <f aca="false">MAX(0,B12-(D12-C12))</f>
        <v>3577855.59796447</v>
      </c>
      <c r="C13" s="34" t="n">
        <f aca="false">B13*Inputs!$B$13/12</f>
        <v>24150.5252862601</v>
      </c>
      <c r="D13" s="34" t="n">
        <f aca="false">IF(B13&lt;=0,0,MIN(Inputs!$B$14,B13+C13))</f>
        <v>27400</v>
      </c>
      <c r="E13" s="34" t="n">
        <f aca="false">MAX(0,E12-(G12-F12))</f>
        <v>3677320.74274847</v>
      </c>
      <c r="F13" s="34" t="n">
        <f aca="false">E13*Inputs!$B$20/12</f>
        <v>20684.9291779601</v>
      </c>
      <c r="G13" s="34" t="n">
        <f aca="false">IF(E13&lt;=0,0,MIN(Compare!$B$22,E13+F13))</f>
        <v>23998.129573024</v>
      </c>
      <c r="H13" s="34" t="n">
        <f aca="false">D13-G13</f>
        <v>3401.87042697603</v>
      </c>
      <c r="I13" s="34" t="n">
        <f aca="false">I12+H13</f>
        <v>27214.9634158083</v>
      </c>
      <c r="J13" s="39" t="n">
        <f aca="false">IF(I13&gt;=Compare!$B$30,1,0)</f>
        <v>0</v>
      </c>
    </row>
    <row r="14" customFormat="false" ht="15" hidden="false" customHeight="false" outlineLevel="0" collapsed="false">
      <c r="A14" s="38" t="n">
        <v>9</v>
      </c>
      <c r="B14" s="31" t="n">
        <f aca="false">MAX(0,B13-(D13-C13))</f>
        <v>3574606.12325073</v>
      </c>
      <c r="C14" s="31" t="n">
        <f aca="false">B14*Inputs!$B$13/12</f>
        <v>24128.5913319424</v>
      </c>
      <c r="D14" s="31" t="n">
        <f aca="false">IF(B14&lt;=0,0,MIN(Inputs!$B$14,B14+C14))</f>
        <v>27400</v>
      </c>
      <c r="E14" s="31" t="n">
        <f aca="false">MAX(0,E13-(G13-F13))</f>
        <v>3674007.5423534</v>
      </c>
      <c r="F14" s="31" t="n">
        <f aca="false">E14*Inputs!$B$20/12</f>
        <v>20666.2924257379</v>
      </c>
      <c r="G14" s="31" t="n">
        <f aca="false">IF(E14&lt;=0,0,MIN(Compare!$B$22,E14+F14))</f>
        <v>23998.129573024</v>
      </c>
      <c r="H14" s="31" t="n">
        <f aca="false">D14-G14</f>
        <v>3401.87042697603</v>
      </c>
      <c r="I14" s="31" t="n">
        <f aca="false">I13+H14</f>
        <v>30616.8338427843</v>
      </c>
      <c r="J14" s="38" t="n">
        <f aca="false">IF(I14&gt;=Compare!$B$30,1,0)</f>
        <v>0</v>
      </c>
    </row>
    <row r="15" customFormat="false" ht="15" hidden="false" customHeight="false" outlineLevel="0" collapsed="false">
      <c r="A15" s="39" t="n">
        <v>10</v>
      </c>
      <c r="B15" s="34" t="n">
        <f aca="false">MAX(0,B14-(D14-C14))</f>
        <v>3571334.71458267</v>
      </c>
      <c r="C15" s="34" t="n">
        <f aca="false">B15*Inputs!$B$13/12</f>
        <v>24106.509323433</v>
      </c>
      <c r="D15" s="34" t="n">
        <f aca="false">IF(B15&lt;=0,0,MIN(Inputs!$B$14,B15+C15))</f>
        <v>27400</v>
      </c>
      <c r="E15" s="34" t="n">
        <f aca="false">MAX(0,E14-(G14-F14))</f>
        <v>3670675.70520612</v>
      </c>
      <c r="F15" s="34" t="n">
        <f aca="false">E15*Inputs!$B$20/12</f>
        <v>20647.5508417844</v>
      </c>
      <c r="G15" s="34" t="n">
        <f aca="false">IF(E15&lt;=0,0,MIN(Compare!$B$22,E15+F15))</f>
        <v>23998.129573024</v>
      </c>
      <c r="H15" s="34" t="n">
        <f aca="false">D15-G15</f>
        <v>3401.87042697603</v>
      </c>
      <c r="I15" s="34" t="n">
        <f aca="false">I14+H15</f>
        <v>34018.7042697604</v>
      </c>
      <c r="J15" s="39" t="n">
        <f aca="false">IF(I15&gt;=Compare!$B$30,1,0)</f>
        <v>0</v>
      </c>
    </row>
    <row r="16" customFormat="false" ht="15" hidden="false" customHeight="false" outlineLevel="0" collapsed="false">
      <c r="A16" s="38" t="n">
        <v>11</v>
      </c>
      <c r="B16" s="31" t="n">
        <f aca="false">MAX(0,B15-(D15-C15))</f>
        <v>3568041.2239061</v>
      </c>
      <c r="C16" s="31" t="n">
        <f aca="false">B16*Inputs!$B$13/12</f>
        <v>24084.2782613662</v>
      </c>
      <c r="D16" s="31" t="n">
        <f aca="false">IF(B16&lt;=0,0,MIN(Inputs!$B$14,B16+C16))</f>
        <v>27400</v>
      </c>
      <c r="E16" s="31" t="n">
        <f aca="false">MAX(0,E15-(G15-F15))</f>
        <v>3667325.12647488</v>
      </c>
      <c r="F16" s="31" t="n">
        <f aca="false">E16*Inputs!$B$20/12</f>
        <v>20628.7038364212</v>
      </c>
      <c r="G16" s="31" t="n">
        <f aca="false">IF(E16&lt;=0,0,MIN(Compare!$B$22,E16+F16))</f>
        <v>23998.129573024</v>
      </c>
      <c r="H16" s="31" t="n">
        <f aca="false">D16-G16</f>
        <v>3401.87042697603</v>
      </c>
      <c r="I16" s="31" t="n">
        <f aca="false">I15+H16</f>
        <v>37420.5746967364</v>
      </c>
      <c r="J16" s="38" t="n">
        <f aca="false">IF(I16&gt;=Compare!$B$30,1,0)</f>
        <v>0</v>
      </c>
    </row>
    <row r="17" customFormat="false" ht="15" hidden="false" customHeight="false" outlineLevel="0" collapsed="false">
      <c r="A17" s="39" t="n">
        <v>12</v>
      </c>
      <c r="B17" s="34" t="n">
        <f aca="false">MAX(0,B16-(D16-C16))</f>
        <v>3564725.50216747</v>
      </c>
      <c r="C17" s="34" t="n">
        <f aca="false">B17*Inputs!$B$13/12</f>
        <v>24061.8971396304</v>
      </c>
      <c r="D17" s="34" t="n">
        <f aca="false">IF(B17&lt;=0,0,MIN(Inputs!$B$14,B17+C17))</f>
        <v>27400</v>
      </c>
      <c r="E17" s="34" t="n">
        <f aca="false">MAX(0,E16-(G16-F16))</f>
        <v>3663955.70073828</v>
      </c>
      <c r="F17" s="34" t="n">
        <f aca="false">E17*Inputs!$B$20/12</f>
        <v>20609.7508166528</v>
      </c>
      <c r="G17" s="34" t="n">
        <f aca="false">IF(E17&lt;=0,0,MIN(Compare!$B$22,E17+F17))</f>
        <v>23998.129573024</v>
      </c>
      <c r="H17" s="34" t="n">
        <f aca="false">D17-G17</f>
        <v>3401.87042697603</v>
      </c>
      <c r="I17" s="34" t="n">
        <f aca="false">I16+H17</f>
        <v>40822.4451237124</v>
      </c>
      <c r="J17" s="39" t="n">
        <f aca="false">IF(I17&gt;=Compare!$B$30,1,0)</f>
        <v>0</v>
      </c>
    </row>
    <row r="18" customFormat="false" ht="15" hidden="false" customHeight="false" outlineLevel="0" collapsed="false">
      <c r="A18" s="38" t="n">
        <v>13</v>
      </c>
      <c r="B18" s="31" t="n">
        <f aca="false">MAX(0,B17-(D17-C17))</f>
        <v>3561387.3993071</v>
      </c>
      <c r="C18" s="31" t="n">
        <f aca="false">B18*Inputs!$B$13/12</f>
        <v>24039.3649453229</v>
      </c>
      <c r="D18" s="31" t="n">
        <f aca="false">IF(B18&lt;=0,0,MIN(Inputs!$B$14,B18+C18))</f>
        <v>27400</v>
      </c>
      <c r="E18" s="31" t="n">
        <f aca="false">MAX(0,E17-(G17-F17))</f>
        <v>3660567.3219819</v>
      </c>
      <c r="F18" s="31" t="n">
        <f aca="false">E18*Inputs!$B$20/12</f>
        <v>20590.6911861482</v>
      </c>
      <c r="G18" s="31" t="n">
        <f aca="false">IF(E18&lt;=0,0,MIN(Compare!$B$22,E18+F18))</f>
        <v>23998.129573024</v>
      </c>
      <c r="H18" s="31" t="n">
        <f aca="false">D18-G18</f>
        <v>3401.87042697603</v>
      </c>
      <c r="I18" s="31" t="n">
        <f aca="false">I17+H18</f>
        <v>44224.3155506885</v>
      </c>
      <c r="J18" s="38" t="n">
        <f aca="false">IF(I18&gt;=Compare!$B$30,1,0)</f>
        <v>0</v>
      </c>
    </row>
    <row r="19" customFormat="false" ht="15" hidden="false" customHeight="false" outlineLevel="0" collapsed="false">
      <c r="A19" s="39" t="n">
        <v>14</v>
      </c>
      <c r="B19" s="34" t="n">
        <f aca="false">MAX(0,B18-(D18-C18))</f>
        <v>3558026.76425242</v>
      </c>
      <c r="C19" s="34" t="n">
        <f aca="false">B19*Inputs!$B$13/12</f>
        <v>24016.6806587038</v>
      </c>
      <c r="D19" s="34" t="n">
        <f aca="false">IF(B19&lt;=0,0,MIN(Inputs!$B$14,B19+C19))</f>
        <v>27400</v>
      </c>
      <c r="E19" s="34" t="n">
        <f aca="false">MAX(0,E18-(G18-F18))</f>
        <v>3657159.88359503</v>
      </c>
      <c r="F19" s="34" t="n">
        <f aca="false">E19*Inputs!$B$20/12</f>
        <v>20571.524345222</v>
      </c>
      <c r="G19" s="34" t="n">
        <f aca="false">IF(E19&lt;=0,0,MIN(Compare!$B$22,E19+F19))</f>
        <v>23998.129573024</v>
      </c>
      <c r="H19" s="34" t="n">
        <f aca="false">D19-G19</f>
        <v>3401.87042697603</v>
      </c>
      <c r="I19" s="34" t="n">
        <f aca="false">I18+H19</f>
        <v>47626.1859776645</v>
      </c>
      <c r="J19" s="39" t="n">
        <f aca="false">IF(I19&gt;=Compare!$B$30,1,0)</f>
        <v>0</v>
      </c>
    </row>
    <row r="20" customFormat="false" ht="15" hidden="false" customHeight="false" outlineLevel="0" collapsed="false">
      <c r="A20" s="38" t="n">
        <v>15</v>
      </c>
      <c r="B20" s="31" t="n">
        <f aca="false">MAX(0,B19-(D19-C19))</f>
        <v>3554643.44491112</v>
      </c>
      <c r="C20" s="31" t="n">
        <f aca="false">B20*Inputs!$B$13/12</f>
        <v>23993.8432531501</v>
      </c>
      <c r="D20" s="31" t="n">
        <f aca="false">IF(B20&lt;=0,0,MIN(Inputs!$B$14,B20+C20))</f>
        <v>27400</v>
      </c>
      <c r="E20" s="31" t="n">
        <f aca="false">MAX(0,E19-(G19-F19))</f>
        <v>3653733.27836723</v>
      </c>
      <c r="F20" s="31" t="n">
        <f aca="false">E20*Inputs!$B$20/12</f>
        <v>20552.2496908157</v>
      </c>
      <c r="G20" s="31" t="n">
        <f aca="false">IF(E20&lt;=0,0,MIN(Compare!$B$22,E20+F20))</f>
        <v>23998.129573024</v>
      </c>
      <c r="H20" s="31" t="n">
        <f aca="false">D20-G20</f>
        <v>3401.87042697603</v>
      </c>
      <c r="I20" s="31" t="n">
        <f aca="false">I19+H20</f>
        <v>51028.0564046405</v>
      </c>
      <c r="J20" s="38" t="n">
        <f aca="false">IF(I20&gt;=Compare!$B$30,1,0)</f>
        <v>0</v>
      </c>
    </row>
    <row r="21" customFormat="false" ht="15" hidden="false" customHeight="false" outlineLevel="0" collapsed="false">
      <c r="A21" s="39" t="n">
        <v>16</v>
      </c>
      <c r="B21" s="34" t="n">
        <f aca="false">MAX(0,B20-(D20-C20))</f>
        <v>3551237.28816427</v>
      </c>
      <c r="C21" s="34" t="n">
        <f aca="false">B21*Inputs!$B$13/12</f>
        <v>23970.8516951089</v>
      </c>
      <c r="D21" s="34" t="n">
        <f aca="false">IF(B21&lt;=0,0,MIN(Inputs!$B$14,B21+C21))</f>
        <v>27400</v>
      </c>
      <c r="E21" s="34" t="n">
        <f aca="false">MAX(0,E20-(G20-F20))</f>
        <v>3650287.39848502</v>
      </c>
      <c r="F21" s="34" t="n">
        <f aca="false">E21*Inputs!$B$20/12</f>
        <v>20532.8666164782</v>
      </c>
      <c r="G21" s="34" t="n">
        <f aca="false">IF(E21&lt;=0,0,MIN(Compare!$B$22,E21+F21))</f>
        <v>23998.129573024</v>
      </c>
      <c r="H21" s="34" t="n">
        <f aca="false">D21-G21</f>
        <v>3401.87042697603</v>
      </c>
      <c r="I21" s="34" t="n">
        <f aca="false">I20+H21</f>
        <v>54429.9268316166</v>
      </c>
      <c r="J21" s="39" t="n">
        <f aca="false">IF(I21&gt;=Compare!$B$30,1,0)</f>
        <v>0</v>
      </c>
    </row>
    <row r="22" customFormat="false" ht="15" hidden="false" customHeight="false" outlineLevel="0" collapsed="false">
      <c r="A22" s="38" t="n">
        <v>17</v>
      </c>
      <c r="B22" s="31" t="n">
        <f aca="false">MAX(0,B21-(D21-C21))</f>
        <v>3547808.13985938</v>
      </c>
      <c r="C22" s="31" t="n">
        <f aca="false">B22*Inputs!$B$13/12</f>
        <v>23947.7049440508</v>
      </c>
      <c r="D22" s="31" t="n">
        <f aca="false">IF(B22&lt;=0,0,MIN(Inputs!$B$14,B22+C22))</f>
        <v>27400</v>
      </c>
      <c r="E22" s="31" t="n">
        <f aca="false">MAX(0,E21-(G21-F21))</f>
        <v>3646822.13552847</v>
      </c>
      <c r="F22" s="31" t="n">
        <f aca="false">E22*Inputs!$B$20/12</f>
        <v>20513.3745123477</v>
      </c>
      <c r="G22" s="31" t="n">
        <f aca="false">IF(E22&lt;=0,0,MIN(Compare!$B$22,E22+F22))</f>
        <v>23998.129573024</v>
      </c>
      <c r="H22" s="31" t="n">
        <f aca="false">D22-G22</f>
        <v>3401.87042697603</v>
      </c>
      <c r="I22" s="31" t="n">
        <f aca="false">I21+H22</f>
        <v>57831.7972585926</v>
      </c>
      <c r="J22" s="38" t="n">
        <f aca="false">IF(I22&gt;=Compare!$B$30,1,0)</f>
        <v>0</v>
      </c>
    </row>
    <row r="23" customFormat="false" ht="15" hidden="false" customHeight="false" outlineLevel="0" collapsed="false">
      <c r="A23" s="39" t="n">
        <v>18</v>
      </c>
      <c r="B23" s="34" t="n">
        <f aca="false">MAX(0,B22-(D22-C22))</f>
        <v>3544355.84480343</v>
      </c>
      <c r="C23" s="34" t="n">
        <f aca="false">B23*Inputs!$B$13/12</f>
        <v>23924.4019524232</v>
      </c>
      <c r="D23" s="34" t="n">
        <f aca="false">IF(B23&lt;=0,0,MIN(Inputs!$B$14,B23+C23))</f>
        <v>27400</v>
      </c>
      <c r="E23" s="34" t="n">
        <f aca="false">MAX(0,E22-(G22-F22))</f>
        <v>3643337.3804678</v>
      </c>
      <c r="F23" s="34" t="n">
        <f aca="false">E23*Inputs!$B$20/12</f>
        <v>20493.7727651314</v>
      </c>
      <c r="G23" s="34" t="n">
        <f aca="false">IF(E23&lt;=0,0,MIN(Compare!$B$22,E23+F23))</f>
        <v>23998.129573024</v>
      </c>
      <c r="H23" s="34" t="n">
        <f aca="false">D23-G23</f>
        <v>3401.87042697603</v>
      </c>
      <c r="I23" s="34" t="n">
        <f aca="false">I22+H23</f>
        <v>61233.6676855686</v>
      </c>
      <c r="J23" s="39" t="n">
        <f aca="false">IF(I23&gt;=Compare!$B$30,1,0)</f>
        <v>0</v>
      </c>
    </row>
    <row r="24" customFormat="false" ht="15" hidden="false" customHeight="false" outlineLevel="0" collapsed="false">
      <c r="A24" s="38" t="n">
        <v>19</v>
      </c>
      <c r="B24" s="31" t="n">
        <f aca="false">MAX(0,B23-(D23-C23))</f>
        <v>3540880.24675586</v>
      </c>
      <c r="C24" s="31" t="n">
        <f aca="false">B24*Inputs!$B$13/12</f>
        <v>23900.941665602</v>
      </c>
      <c r="D24" s="31" t="n">
        <f aca="false">IF(B24&lt;=0,0,MIN(Inputs!$B$14,B24+C24))</f>
        <v>27400</v>
      </c>
      <c r="E24" s="31" t="n">
        <f aca="false">MAX(0,E23-(G23-F23))</f>
        <v>3639833.0236599</v>
      </c>
      <c r="F24" s="31" t="n">
        <f aca="false">E24*Inputs!$B$20/12</f>
        <v>20474.060758087</v>
      </c>
      <c r="G24" s="31" t="n">
        <f aca="false">IF(E24&lt;=0,0,MIN(Compare!$B$22,E24+F24))</f>
        <v>23998.129573024</v>
      </c>
      <c r="H24" s="31" t="n">
        <f aca="false">D24-G24</f>
        <v>3401.87042697603</v>
      </c>
      <c r="I24" s="31" t="n">
        <f aca="false">I23+H24</f>
        <v>64635.5381125447</v>
      </c>
      <c r="J24" s="38" t="n">
        <f aca="false">IF(I24&gt;=Compare!$B$30,1,0)</f>
        <v>0</v>
      </c>
    </row>
    <row r="25" customFormat="false" ht="15" hidden="false" customHeight="false" outlineLevel="0" collapsed="false">
      <c r="A25" s="39" t="n">
        <v>20</v>
      </c>
      <c r="B25" s="34" t="n">
        <f aca="false">MAX(0,B24-(D24-C24))</f>
        <v>3537381.18842146</v>
      </c>
      <c r="C25" s="34" t="n">
        <f aca="false">B25*Inputs!$B$13/12</f>
        <v>23877.3230218448</v>
      </c>
      <c r="D25" s="34" t="n">
        <f aca="false">IF(B25&lt;=0,0,MIN(Inputs!$B$14,B25+C25))</f>
        <v>27400</v>
      </c>
      <c r="E25" s="34" t="n">
        <f aca="false">MAX(0,E24-(G24-F24))</f>
        <v>3636308.95484497</v>
      </c>
      <c r="F25" s="34" t="n">
        <f aca="false">E25*Inputs!$B$20/12</f>
        <v>20454.2378710029</v>
      </c>
      <c r="G25" s="34" t="n">
        <f aca="false">IF(E25&lt;=0,0,MIN(Compare!$B$22,E25+F25))</f>
        <v>23998.129573024</v>
      </c>
      <c r="H25" s="34" t="n">
        <f aca="false">D25-G25</f>
        <v>3401.87042697603</v>
      </c>
      <c r="I25" s="34" t="n">
        <f aca="false">I24+H25</f>
        <v>68037.4085395207</v>
      </c>
      <c r="J25" s="39" t="n">
        <f aca="false">IF(I25&gt;=Compare!$B$30,1,0)</f>
        <v>0</v>
      </c>
    </row>
    <row r="26" customFormat="false" ht="15" hidden="false" customHeight="false" outlineLevel="0" collapsed="false">
      <c r="A26" s="38" t="n">
        <v>21</v>
      </c>
      <c r="B26" s="31" t="n">
        <f aca="false">MAX(0,B25-(D25-C25))</f>
        <v>3533858.5114433</v>
      </c>
      <c r="C26" s="31" t="n">
        <f aca="false">B26*Inputs!$B$13/12</f>
        <v>23853.5449522423</v>
      </c>
      <c r="D26" s="31" t="n">
        <f aca="false">IF(B26&lt;=0,0,MIN(Inputs!$B$14,B26+C26))</f>
        <v>27400</v>
      </c>
      <c r="E26" s="31" t="n">
        <f aca="false">MAX(0,E25-(G25-F25))</f>
        <v>3632765.06314295</v>
      </c>
      <c r="F26" s="31" t="n">
        <f aca="false">E26*Inputs!$B$20/12</f>
        <v>20434.3034801791</v>
      </c>
      <c r="G26" s="31" t="n">
        <f aca="false">IF(E26&lt;=0,0,MIN(Compare!$B$22,E26+F26))</f>
        <v>23998.129573024</v>
      </c>
      <c r="H26" s="31" t="n">
        <f aca="false">D26-G26</f>
        <v>3401.87042697603</v>
      </c>
      <c r="I26" s="31" t="n">
        <f aca="false">I25+H26</f>
        <v>71439.2789664967</v>
      </c>
      <c r="J26" s="38" t="n">
        <f aca="false">IF(I26&gt;=Compare!$B$30,1,0)</f>
        <v>0</v>
      </c>
    </row>
    <row r="27" customFormat="false" ht="15" hidden="false" customHeight="false" outlineLevel="0" collapsed="false">
      <c r="A27" s="39" t="n">
        <v>22</v>
      </c>
      <c r="B27" s="34" t="n">
        <f aca="false">MAX(0,B26-(D26-C26))</f>
        <v>3530312.05639555</v>
      </c>
      <c r="C27" s="34" t="n">
        <f aca="false">B27*Inputs!$B$13/12</f>
        <v>23829.6063806699</v>
      </c>
      <c r="D27" s="34" t="n">
        <f aca="false">IF(B27&lt;=0,0,MIN(Inputs!$B$14,B27+C27))</f>
        <v>27400</v>
      </c>
      <c r="E27" s="34" t="n">
        <f aca="false">MAX(0,E26-(G26-F26))</f>
        <v>3629201.2370501</v>
      </c>
      <c r="F27" s="34" t="n">
        <f aca="false">E27*Inputs!$B$20/12</f>
        <v>20414.2569584068</v>
      </c>
      <c r="G27" s="34" t="n">
        <f aca="false">IF(E27&lt;=0,0,MIN(Compare!$B$22,E27+F27))</f>
        <v>23998.129573024</v>
      </c>
      <c r="H27" s="34" t="n">
        <f aca="false">D27-G27</f>
        <v>3401.87042697603</v>
      </c>
      <c r="I27" s="34" t="n">
        <f aca="false">I26+H27</f>
        <v>74841.1493934728</v>
      </c>
      <c r="J27" s="39" t="n">
        <f aca="false">IF(I27&gt;=Compare!$B$30,1,0)</f>
        <v>0</v>
      </c>
    </row>
    <row r="28" customFormat="false" ht="15" hidden="false" customHeight="false" outlineLevel="0" collapsed="false">
      <c r="A28" s="38" t="n">
        <v>23</v>
      </c>
      <c r="B28" s="31" t="n">
        <f aca="false">MAX(0,B27-(D27-C27))</f>
        <v>3526741.66277622</v>
      </c>
      <c r="C28" s="31" t="n">
        <f aca="false">B28*Inputs!$B$13/12</f>
        <v>23805.5062237395</v>
      </c>
      <c r="D28" s="31" t="n">
        <f aca="false">IF(B28&lt;=0,0,MIN(Inputs!$B$14,B28+C28))</f>
        <v>27400</v>
      </c>
      <c r="E28" s="31" t="n">
        <f aca="false">MAX(0,E27-(G27-F27))</f>
        <v>3625617.36443548</v>
      </c>
      <c r="F28" s="31" t="n">
        <f aca="false">E28*Inputs!$B$20/12</f>
        <v>20394.0976749496</v>
      </c>
      <c r="G28" s="31" t="n">
        <f aca="false">IF(E28&lt;=0,0,MIN(Compare!$B$22,E28+F28))</f>
        <v>23998.129573024</v>
      </c>
      <c r="H28" s="31" t="n">
        <f aca="false">D28-G28</f>
        <v>3401.87042697603</v>
      </c>
      <c r="I28" s="31" t="n">
        <f aca="false">I27+H28</f>
        <v>78243.0198204488</v>
      </c>
      <c r="J28" s="38" t="n">
        <f aca="false">IF(I28&gt;=Compare!$B$30,1,0)</f>
        <v>0</v>
      </c>
    </row>
    <row r="29" customFormat="false" ht="15" hidden="false" customHeight="false" outlineLevel="0" collapsed="false">
      <c r="A29" s="39" t="n">
        <v>24</v>
      </c>
      <c r="B29" s="34" t="n">
        <f aca="false">MAX(0,B28-(D28-C28))</f>
        <v>3523147.16899996</v>
      </c>
      <c r="C29" s="34" t="n">
        <f aca="false">B29*Inputs!$B$13/12</f>
        <v>23781.2433907497</v>
      </c>
      <c r="D29" s="34" t="n">
        <f aca="false">IF(B29&lt;=0,0,MIN(Inputs!$B$14,B29+C29))</f>
        <v>27400</v>
      </c>
      <c r="E29" s="34" t="n">
        <f aca="false">MAX(0,E28-(G28-F28))</f>
        <v>3622013.33253741</v>
      </c>
      <c r="F29" s="34" t="n">
        <f aca="false">E29*Inputs!$B$20/12</f>
        <v>20373.8249955229</v>
      </c>
      <c r="G29" s="34" t="n">
        <f aca="false">IF(E29&lt;=0,0,MIN(Compare!$B$22,E29+F29))</f>
        <v>23998.129573024</v>
      </c>
      <c r="H29" s="34" t="n">
        <f aca="false">D29-G29</f>
        <v>3401.87042697603</v>
      </c>
      <c r="I29" s="34" t="n">
        <f aca="false">I28+H29</f>
        <v>81644.8902474248</v>
      </c>
      <c r="J29" s="39" t="n">
        <f aca="false">IF(I29&gt;=Compare!$B$30,1,0)</f>
        <v>0</v>
      </c>
    </row>
    <row r="30" customFormat="false" ht="15" hidden="false" customHeight="false" outlineLevel="0" collapsed="false">
      <c r="A30" s="38" t="n">
        <v>25</v>
      </c>
      <c r="B30" s="31" t="n">
        <f aca="false">MAX(0,B29-(D29-C29))</f>
        <v>3519528.41239071</v>
      </c>
      <c r="C30" s="31" t="n">
        <f aca="false">B30*Inputs!$B$13/12</f>
        <v>23756.8167836373</v>
      </c>
      <c r="D30" s="31" t="n">
        <f aca="false">IF(B30&lt;=0,0,MIN(Inputs!$B$14,B30+C30))</f>
        <v>27400</v>
      </c>
      <c r="E30" s="31" t="n">
        <f aca="false">MAX(0,E29-(G29-F29))</f>
        <v>3618389.02795991</v>
      </c>
      <c r="F30" s="31" t="n">
        <f aca="false">E30*Inputs!$B$20/12</f>
        <v>20353.4382822745</v>
      </c>
      <c r="G30" s="31" t="n">
        <f aca="false">IF(E30&lt;=0,0,MIN(Compare!$B$22,E30+F30))</f>
        <v>23998.129573024</v>
      </c>
      <c r="H30" s="31" t="n">
        <f aca="false">D30-G30</f>
        <v>3401.87042697603</v>
      </c>
      <c r="I30" s="31" t="n">
        <f aca="false">I29+H30</f>
        <v>85046.7606744009</v>
      </c>
      <c r="J30" s="38" t="n">
        <f aca="false">IF(I30&gt;=Compare!$B$30,1,0)</f>
        <v>0</v>
      </c>
    </row>
    <row r="31" customFormat="false" ht="15" hidden="false" customHeight="false" outlineLevel="0" collapsed="false">
      <c r="A31" s="39" t="n">
        <v>26</v>
      </c>
      <c r="B31" s="34" t="n">
        <f aca="false">MAX(0,B30-(D30-C30))</f>
        <v>3515885.22917434</v>
      </c>
      <c r="C31" s="34" t="n">
        <f aca="false">B31*Inputs!$B$13/12</f>
        <v>23732.2252969268</v>
      </c>
      <c r="D31" s="34" t="n">
        <f aca="false">IF(B31&lt;=0,0,MIN(Inputs!$B$14,B31+C31))</f>
        <v>27400</v>
      </c>
      <c r="E31" s="34" t="n">
        <f aca="false">MAX(0,E30-(G30-F30))</f>
        <v>3614744.33666916</v>
      </c>
      <c r="F31" s="34" t="n">
        <f aca="false">E31*Inputs!$B$20/12</f>
        <v>20332.936893764</v>
      </c>
      <c r="G31" s="34" t="n">
        <f aca="false">IF(E31&lt;=0,0,MIN(Compare!$B$22,E31+F31))</f>
        <v>23998.129573024</v>
      </c>
      <c r="H31" s="34" t="n">
        <f aca="false">D31-G31</f>
        <v>3401.87042697603</v>
      </c>
      <c r="I31" s="34" t="n">
        <f aca="false">I30+H31</f>
        <v>88448.6311013769</v>
      </c>
      <c r="J31" s="39" t="n">
        <f aca="false">IF(I31&gt;=Compare!$B$30,1,0)</f>
        <v>0</v>
      </c>
    </row>
    <row r="32" customFormat="false" ht="15" hidden="false" customHeight="false" outlineLevel="0" collapsed="false">
      <c r="A32" s="38" t="n">
        <v>27</v>
      </c>
      <c r="B32" s="31" t="n">
        <f aca="false">MAX(0,B31-(D31-C31))</f>
        <v>3512217.45447127</v>
      </c>
      <c r="C32" s="31" t="n">
        <f aca="false">B32*Inputs!$B$13/12</f>
        <v>23707.4678176811</v>
      </c>
      <c r="D32" s="31" t="n">
        <f aca="false">IF(B32&lt;=0,0,MIN(Inputs!$B$14,B32+C32))</f>
        <v>27400</v>
      </c>
      <c r="E32" s="31" t="n">
        <f aca="false">MAX(0,E31-(G31-F31))</f>
        <v>3611079.1439899</v>
      </c>
      <c r="F32" s="31" t="n">
        <f aca="false">E32*Inputs!$B$20/12</f>
        <v>20312.3201849432</v>
      </c>
      <c r="G32" s="31" t="n">
        <f aca="false">IF(E32&lt;=0,0,MIN(Compare!$B$22,E32+F32))</f>
        <v>23998.129573024</v>
      </c>
      <c r="H32" s="31" t="n">
        <f aca="false">D32-G32</f>
        <v>3401.87042697603</v>
      </c>
      <c r="I32" s="31" t="n">
        <f aca="false">I31+H32</f>
        <v>91850.5015283529</v>
      </c>
      <c r="J32" s="38" t="n">
        <f aca="false">IF(I32&gt;=Compare!$B$30,1,0)</f>
        <v>0</v>
      </c>
    </row>
    <row r="33" customFormat="false" ht="15" hidden="false" customHeight="false" outlineLevel="0" collapsed="false">
      <c r="A33" s="39" t="n">
        <v>28</v>
      </c>
      <c r="B33" s="34" t="n">
        <f aca="false">MAX(0,B32-(D32-C32))</f>
        <v>3508524.92228895</v>
      </c>
      <c r="C33" s="34" t="n">
        <f aca="false">B33*Inputs!$B$13/12</f>
        <v>23682.5432254504</v>
      </c>
      <c r="D33" s="34" t="n">
        <f aca="false">IF(B33&lt;=0,0,MIN(Inputs!$B$14,B33+C33))</f>
        <v>27400</v>
      </c>
      <c r="E33" s="34" t="n">
        <f aca="false">MAX(0,E32-(G32-F32))</f>
        <v>3607393.33460182</v>
      </c>
      <c r="F33" s="34" t="n">
        <f aca="false">E33*Inputs!$B$20/12</f>
        <v>20291.5875071352</v>
      </c>
      <c r="G33" s="34" t="n">
        <f aca="false">IF(E33&lt;=0,0,MIN(Compare!$B$22,E33+F33))</f>
        <v>23998.129573024</v>
      </c>
      <c r="H33" s="34" t="n">
        <f aca="false">D33-G33</f>
        <v>3401.87042697603</v>
      </c>
      <c r="I33" s="34" t="n">
        <f aca="false">I32+H33</f>
        <v>95252.371955329</v>
      </c>
      <c r="J33" s="39" t="n">
        <f aca="false">IF(I33&gt;=Compare!$B$30,1,0)</f>
        <v>0</v>
      </c>
    </row>
    <row r="34" customFormat="false" ht="15" hidden="false" customHeight="false" outlineLevel="0" collapsed="false">
      <c r="A34" s="38" t="n">
        <v>29</v>
      </c>
      <c r="B34" s="31" t="n">
        <f aca="false">MAX(0,B33-(D33-C33))</f>
        <v>3504807.4655144</v>
      </c>
      <c r="C34" s="31" t="n">
        <f aca="false">B34*Inputs!$B$13/12</f>
        <v>23657.4503922222</v>
      </c>
      <c r="D34" s="31" t="n">
        <f aca="false">IF(B34&lt;=0,0,MIN(Inputs!$B$14,B34+C34))</f>
        <v>27400</v>
      </c>
      <c r="E34" s="31" t="n">
        <f aca="false">MAX(0,E33-(G33-F33))</f>
        <v>3603686.79253593</v>
      </c>
      <c r="F34" s="31" t="n">
        <f aca="false">E34*Inputs!$B$20/12</f>
        <v>20270.7382080146</v>
      </c>
      <c r="G34" s="31" t="n">
        <f aca="false">IF(E34&lt;=0,0,MIN(Compare!$B$22,E34+F34))</f>
        <v>23998.129573024</v>
      </c>
      <c r="H34" s="31" t="n">
        <f aca="false">D34-G34</f>
        <v>3401.87042697603</v>
      </c>
      <c r="I34" s="31" t="n">
        <f aca="false">I33+H34</f>
        <v>98654.242382305</v>
      </c>
      <c r="J34" s="38" t="n">
        <f aca="false">IF(I34&gt;=Compare!$B$30,1,0)</f>
        <v>0</v>
      </c>
    </row>
    <row r="35" customFormat="false" ht="15" hidden="false" customHeight="false" outlineLevel="0" collapsed="false">
      <c r="A35" s="39" t="n">
        <v>30</v>
      </c>
      <c r="B35" s="34" t="n">
        <f aca="false">MAX(0,B34-(D34-C34))</f>
        <v>3501064.91590662</v>
      </c>
      <c r="C35" s="34" t="n">
        <f aca="false">B35*Inputs!$B$13/12</f>
        <v>23632.1881823697</v>
      </c>
      <c r="D35" s="34" t="n">
        <f aca="false">IF(B35&lt;=0,0,MIN(Inputs!$B$14,B35+C35))</f>
        <v>27400</v>
      </c>
      <c r="E35" s="34" t="n">
        <f aca="false">MAX(0,E34-(G34-F34))</f>
        <v>3599959.40117092</v>
      </c>
      <c r="F35" s="34" t="n">
        <f aca="false">E35*Inputs!$B$20/12</f>
        <v>20249.7716315864</v>
      </c>
      <c r="G35" s="34" t="n">
        <f aca="false">IF(E35&lt;=0,0,MIN(Compare!$B$22,E35+F35))</f>
        <v>23998.129573024</v>
      </c>
      <c r="H35" s="34" t="n">
        <f aca="false">D35-G35</f>
        <v>3401.87042697603</v>
      </c>
      <c r="I35" s="34" t="n">
        <f aca="false">I34+H35</f>
        <v>102056.112809281</v>
      </c>
      <c r="J35" s="39" t="n">
        <f aca="false">IF(I35&gt;=Compare!$B$30,1,0)</f>
        <v>0</v>
      </c>
    </row>
    <row r="36" customFormat="false" ht="15" hidden="false" customHeight="false" outlineLevel="0" collapsed="false">
      <c r="A36" s="38" t="n">
        <v>31</v>
      </c>
      <c r="B36" s="31" t="n">
        <f aca="false">MAX(0,B35-(D35-C35))</f>
        <v>3497297.10408899</v>
      </c>
      <c r="C36" s="31" t="n">
        <f aca="false">B36*Inputs!$B$13/12</f>
        <v>23606.7554526007</v>
      </c>
      <c r="D36" s="31" t="n">
        <f aca="false">IF(B36&lt;=0,0,MIN(Inputs!$B$14,B36+C36))</f>
        <v>27400</v>
      </c>
      <c r="E36" s="31" t="n">
        <f aca="false">MAX(0,E35-(G35-F35))</f>
        <v>3596211.04322948</v>
      </c>
      <c r="F36" s="31" t="n">
        <f aca="false">E36*Inputs!$B$20/12</f>
        <v>20228.6871181658</v>
      </c>
      <c r="G36" s="31" t="n">
        <f aca="false">IF(E36&lt;=0,0,MIN(Compare!$B$22,E36+F36))</f>
        <v>23998.129573024</v>
      </c>
      <c r="H36" s="31" t="n">
        <f aca="false">D36-G36</f>
        <v>3401.87042697603</v>
      </c>
      <c r="I36" s="31" t="n">
        <f aca="false">I35+H36</f>
        <v>105457.983236257</v>
      </c>
      <c r="J36" s="38" t="n">
        <f aca="false">IF(I36&gt;=Compare!$B$30,1,0)</f>
        <v>0</v>
      </c>
    </row>
    <row r="37" customFormat="false" ht="15" hidden="false" customHeight="false" outlineLevel="0" collapsed="false">
      <c r="A37" s="39" t="n">
        <v>32</v>
      </c>
      <c r="B37" s="34" t="n">
        <f aca="false">MAX(0,B36-(D36-C36))</f>
        <v>3493503.85954159</v>
      </c>
      <c r="C37" s="34" t="n">
        <f aca="false">B37*Inputs!$B$13/12</f>
        <v>23581.1510519058</v>
      </c>
      <c r="D37" s="34" t="n">
        <f aca="false">IF(B37&lt;=0,0,MIN(Inputs!$B$14,B37+C37))</f>
        <v>27400</v>
      </c>
      <c r="E37" s="34" t="n">
        <f aca="false">MAX(0,E36-(G36-F36))</f>
        <v>3592441.60077462</v>
      </c>
      <c r="F37" s="34" t="n">
        <f aca="false">E37*Inputs!$B$20/12</f>
        <v>20207.4840043573</v>
      </c>
      <c r="G37" s="34" t="n">
        <f aca="false">IF(E37&lt;=0,0,MIN(Compare!$B$22,E37+F37))</f>
        <v>23998.129573024</v>
      </c>
      <c r="H37" s="34" t="n">
        <f aca="false">D37-G37</f>
        <v>3401.87042697603</v>
      </c>
      <c r="I37" s="34" t="n">
        <f aca="false">I36+H37</f>
        <v>108859.853663233</v>
      </c>
      <c r="J37" s="39" t="n">
        <f aca="false">IF(I37&gt;=Compare!$B$30,1,0)</f>
        <v>0</v>
      </c>
    </row>
    <row r="38" customFormat="false" ht="15" hidden="false" customHeight="false" outlineLevel="0" collapsed="false">
      <c r="A38" s="38" t="n">
        <v>33</v>
      </c>
      <c r="B38" s="31" t="n">
        <f aca="false">MAX(0,B37-(D37-C37))</f>
        <v>3489685.0105935</v>
      </c>
      <c r="C38" s="31" t="n">
        <f aca="false">B38*Inputs!$B$13/12</f>
        <v>23555.3738215061</v>
      </c>
      <c r="D38" s="31" t="n">
        <f aca="false">IF(B38&lt;=0,0,MIN(Inputs!$B$14,B38+C38))</f>
        <v>27400</v>
      </c>
      <c r="E38" s="31" t="n">
        <f aca="false">MAX(0,E37-(G37-F37))</f>
        <v>3588650.95520596</v>
      </c>
      <c r="F38" s="31" t="n">
        <f aca="false">E38*Inputs!$B$20/12</f>
        <v>20186.1616230335</v>
      </c>
      <c r="G38" s="31" t="n">
        <f aca="false">IF(E38&lt;=0,0,MIN(Compare!$B$22,E38+F38))</f>
        <v>23998.129573024</v>
      </c>
      <c r="H38" s="31" t="n">
        <f aca="false">D38-G38</f>
        <v>3401.87042697603</v>
      </c>
      <c r="I38" s="31" t="n">
        <f aca="false">I37+H38</f>
        <v>112261.724090209</v>
      </c>
      <c r="J38" s="38" t="n">
        <f aca="false">IF(I38&gt;=Compare!$B$30,1,0)</f>
        <v>0</v>
      </c>
    </row>
    <row r="39" customFormat="false" ht="15" hidden="false" customHeight="false" outlineLevel="0" collapsed="false">
      <c r="A39" s="39" t="n">
        <v>34</v>
      </c>
      <c r="B39" s="34" t="n">
        <f aca="false">MAX(0,B38-(D38-C38))</f>
        <v>3485840.38441501</v>
      </c>
      <c r="C39" s="34" t="n">
        <f aca="false">B39*Inputs!$B$13/12</f>
        <v>23529.4225948013</v>
      </c>
      <c r="D39" s="34" t="n">
        <f aca="false">IF(B39&lt;=0,0,MIN(Inputs!$B$14,B39+C39))</f>
        <v>27400</v>
      </c>
      <c r="E39" s="34" t="n">
        <f aca="false">MAX(0,E38-(G38-F38))</f>
        <v>3584838.98725597</v>
      </c>
      <c r="F39" s="34" t="n">
        <f aca="false">E39*Inputs!$B$20/12</f>
        <v>20164.7193033148</v>
      </c>
      <c r="G39" s="34" t="n">
        <f aca="false">IF(E39&lt;=0,0,MIN(Compare!$B$22,E39+F39))</f>
        <v>23998.129573024</v>
      </c>
      <c r="H39" s="34" t="n">
        <f aca="false">D39-G39</f>
        <v>3401.87042697603</v>
      </c>
      <c r="I39" s="34" t="n">
        <f aca="false">I38+H39</f>
        <v>115663.594517185</v>
      </c>
      <c r="J39" s="39" t="n">
        <f aca="false">IF(I39&gt;=Compare!$B$30,1,0)</f>
        <v>0</v>
      </c>
    </row>
    <row r="40" customFormat="false" ht="15" hidden="false" customHeight="false" outlineLevel="0" collapsed="false">
      <c r="A40" s="38" t="n">
        <v>35</v>
      </c>
      <c r="B40" s="31" t="n">
        <f aca="false">MAX(0,B39-(D39-C39))</f>
        <v>3481969.80700981</v>
      </c>
      <c r="C40" s="31" t="n">
        <f aca="false">B40*Inputs!$B$13/12</f>
        <v>23503.2961973162</v>
      </c>
      <c r="D40" s="31" t="n">
        <f aca="false">IF(B40&lt;=0,0,MIN(Inputs!$B$14,B40+C40))</f>
        <v>27400</v>
      </c>
      <c r="E40" s="31" t="n">
        <f aca="false">MAX(0,E39-(G39-F39))</f>
        <v>3581005.57698626</v>
      </c>
      <c r="F40" s="31" t="n">
        <f aca="false">E40*Inputs!$B$20/12</f>
        <v>20143.1563705477</v>
      </c>
      <c r="G40" s="31" t="n">
        <f aca="false">IF(E40&lt;=0,0,MIN(Compare!$B$22,E40+F40))</f>
        <v>23998.129573024</v>
      </c>
      <c r="H40" s="31" t="n">
        <f aca="false">D40-G40</f>
        <v>3401.87042697603</v>
      </c>
      <c r="I40" s="31" t="n">
        <f aca="false">I39+H40</f>
        <v>119065.464944161</v>
      </c>
      <c r="J40" s="38" t="n">
        <f aca="false">IF(I40&gt;=Compare!$B$30,1,0)</f>
        <v>0</v>
      </c>
    </row>
    <row r="41" customFormat="false" ht="15" hidden="false" customHeight="false" outlineLevel="0" collapsed="false">
      <c r="A41" s="39" t="n">
        <v>36</v>
      </c>
      <c r="B41" s="34" t="n">
        <f aca="false">MAX(0,B40-(D40-C40))</f>
        <v>3478073.10320712</v>
      </c>
      <c r="C41" s="34" t="n">
        <f aca="false">B41*Inputs!$B$13/12</f>
        <v>23476.9934466481</v>
      </c>
      <c r="D41" s="34" t="n">
        <f aca="false">IF(B41&lt;=0,0,MIN(Inputs!$B$14,B41+C41))</f>
        <v>27400</v>
      </c>
      <c r="E41" s="34" t="n">
        <f aca="false">MAX(0,E40-(G40-F40))</f>
        <v>3577150.60378378</v>
      </c>
      <c r="F41" s="34" t="n">
        <f aca="false">E41*Inputs!$B$20/12</f>
        <v>20121.4721462838</v>
      </c>
      <c r="G41" s="34" t="n">
        <f aca="false">IF(E41&lt;=0,0,MIN(Compare!$B$22,E41+F41))</f>
        <v>23998.129573024</v>
      </c>
      <c r="H41" s="34" t="n">
        <f aca="false">D41-G41</f>
        <v>3401.87042697603</v>
      </c>
      <c r="I41" s="34" t="n">
        <f aca="false">I40+H41</f>
        <v>122467.335371137</v>
      </c>
      <c r="J41" s="39" t="n">
        <f aca="false">IF(I41&gt;=Compare!$B$30,1,0)</f>
        <v>0</v>
      </c>
    </row>
    <row r="42" customFormat="false" ht="15" hidden="false" customHeight="false" outlineLevel="0" collapsed="false">
      <c r="A42" s="38" t="n">
        <v>37</v>
      </c>
      <c r="B42" s="31" t="n">
        <f aca="false">MAX(0,B41-(D41-C41))</f>
        <v>3474150.09665377</v>
      </c>
      <c r="C42" s="31" t="n">
        <f aca="false">B42*Inputs!$B$13/12</f>
        <v>23450.513152413</v>
      </c>
      <c r="D42" s="31" t="n">
        <f aca="false">IF(B42&lt;=0,0,MIN(Inputs!$B$14,B42+C42))</f>
        <v>27400</v>
      </c>
      <c r="E42" s="31" t="n">
        <f aca="false">MAX(0,E41-(G41-F41))</f>
        <v>3573273.94635704</v>
      </c>
      <c r="F42" s="31" t="n">
        <f aca="false">E42*Inputs!$B$20/12</f>
        <v>20099.6659482584</v>
      </c>
      <c r="G42" s="31" t="n">
        <f aca="false">IF(E42&lt;=0,0,MIN(Compare!$B$22,E42+F42))</f>
        <v>23998.129573024</v>
      </c>
      <c r="H42" s="31" t="n">
        <f aca="false">D42-G42</f>
        <v>3401.87042697603</v>
      </c>
      <c r="I42" s="31" t="n">
        <f aca="false">I41+H42</f>
        <v>125869.205798113</v>
      </c>
      <c r="J42" s="38" t="n">
        <f aca="false">IF(I42&gt;=Compare!$B$30,1,0)</f>
        <v>0</v>
      </c>
    </row>
    <row r="43" customFormat="false" ht="15" hidden="false" customHeight="false" outlineLevel="0" collapsed="false">
      <c r="A43" s="39" t="n">
        <v>38</v>
      </c>
      <c r="B43" s="34" t="n">
        <f aca="false">MAX(0,B42-(D42-C42))</f>
        <v>3470200.60980618</v>
      </c>
      <c r="C43" s="34" t="n">
        <f aca="false">B43*Inputs!$B$13/12</f>
        <v>23423.8541161917</v>
      </c>
      <c r="D43" s="34" t="n">
        <f aca="false">IF(B43&lt;=0,0,MIN(Inputs!$B$14,B43+C43))</f>
        <v>27400</v>
      </c>
      <c r="E43" s="34" t="n">
        <f aca="false">MAX(0,E42-(G42-F42))</f>
        <v>3569375.48273228</v>
      </c>
      <c r="F43" s="34" t="n">
        <f aca="false">E43*Inputs!$B$20/12</f>
        <v>20077.7370903691</v>
      </c>
      <c r="G43" s="34" t="n">
        <f aca="false">IF(E43&lt;=0,0,MIN(Compare!$B$22,E43+F43))</f>
        <v>23998.129573024</v>
      </c>
      <c r="H43" s="34" t="n">
        <f aca="false">D43-G43</f>
        <v>3401.87042697603</v>
      </c>
      <c r="I43" s="34" t="n">
        <f aca="false">I42+H43</f>
        <v>129271.076225089</v>
      </c>
      <c r="J43" s="39" t="n">
        <f aca="false">IF(I43&gt;=Compare!$B$30,1,0)</f>
        <v>0</v>
      </c>
    </row>
    <row r="44" customFormat="false" ht="15" hidden="false" customHeight="false" outlineLevel="0" collapsed="false">
      <c r="A44" s="38" t="n">
        <v>39</v>
      </c>
      <c r="B44" s="31" t="n">
        <f aca="false">MAX(0,B43-(D43-C43))</f>
        <v>3466224.46392238</v>
      </c>
      <c r="C44" s="31" t="n">
        <f aca="false">B44*Inputs!$B$13/12</f>
        <v>23397.015131476</v>
      </c>
      <c r="D44" s="31" t="n">
        <f aca="false">IF(B44&lt;=0,0,MIN(Inputs!$B$14,B44+C44))</f>
        <v>27400</v>
      </c>
      <c r="E44" s="31" t="n">
        <f aca="false">MAX(0,E43-(G43-F43))</f>
        <v>3565455.09024962</v>
      </c>
      <c r="F44" s="31" t="n">
        <f aca="false">E44*Inputs!$B$20/12</f>
        <v>20055.6848826541</v>
      </c>
      <c r="G44" s="31" t="n">
        <f aca="false">IF(E44&lt;=0,0,MIN(Compare!$B$22,E44+F44))</f>
        <v>23998.129573024</v>
      </c>
      <c r="H44" s="31" t="n">
        <f aca="false">D44-G44</f>
        <v>3401.87042697603</v>
      </c>
      <c r="I44" s="31" t="n">
        <f aca="false">I43+H44</f>
        <v>132672.946652065</v>
      </c>
      <c r="J44" s="38" t="n">
        <f aca="false">IF(I44&gt;=Compare!$B$30,1,0)</f>
        <v>0</v>
      </c>
    </row>
    <row r="45" customFormat="false" ht="15" hidden="false" customHeight="false" outlineLevel="0" collapsed="false">
      <c r="A45" s="39" t="n">
        <v>40</v>
      </c>
      <c r="B45" s="34" t="n">
        <f aca="false">MAX(0,B44-(D44-C44))</f>
        <v>3462221.47905385</v>
      </c>
      <c r="C45" s="34" t="n">
        <f aca="false">B45*Inputs!$B$13/12</f>
        <v>23369.9949836135</v>
      </c>
      <c r="D45" s="34" t="n">
        <f aca="false">IF(B45&lt;=0,0,MIN(Inputs!$B$14,B45+C45))</f>
        <v>27400</v>
      </c>
      <c r="E45" s="34" t="n">
        <f aca="false">MAX(0,E44-(G44-F44))</f>
        <v>3561512.64555925</v>
      </c>
      <c r="F45" s="34" t="n">
        <f aca="false">E45*Inputs!$B$20/12</f>
        <v>20033.5086312708</v>
      </c>
      <c r="G45" s="34" t="n">
        <f aca="false">IF(E45&lt;=0,0,MIN(Compare!$B$22,E45+F45))</f>
        <v>23998.129573024</v>
      </c>
      <c r="H45" s="34" t="n">
        <f aca="false">D45-G45</f>
        <v>3401.87042697603</v>
      </c>
      <c r="I45" s="34" t="n">
        <f aca="false">I44+H45</f>
        <v>136074.817079041</v>
      </c>
      <c r="J45" s="39" t="n">
        <f aca="false">IF(I45&gt;=Compare!$B$30,1,0)</f>
        <v>0</v>
      </c>
    </row>
    <row r="46" customFormat="false" ht="15" hidden="false" customHeight="false" outlineLevel="0" collapsed="false">
      <c r="A46" s="38" t="n">
        <v>41</v>
      </c>
      <c r="B46" s="31" t="n">
        <f aca="false">MAX(0,B45-(D45-C45))</f>
        <v>3458191.47403746</v>
      </c>
      <c r="C46" s="31" t="n">
        <f aca="false">B46*Inputs!$B$13/12</f>
        <v>23342.7924497529</v>
      </c>
      <c r="D46" s="31" t="n">
        <f aca="false">IF(B46&lt;=0,0,MIN(Inputs!$B$14,B46+C46))</f>
        <v>27400</v>
      </c>
      <c r="E46" s="31" t="n">
        <f aca="false">MAX(0,E45-(G45-F45))</f>
        <v>3557548.0246175</v>
      </c>
      <c r="F46" s="31" t="n">
        <f aca="false">E46*Inputs!$B$20/12</f>
        <v>20011.2076384734</v>
      </c>
      <c r="G46" s="31" t="n">
        <f aca="false">IF(E46&lt;=0,0,MIN(Compare!$B$22,E46+F46))</f>
        <v>23998.129573024</v>
      </c>
      <c r="H46" s="31" t="n">
        <f aca="false">D46-G46</f>
        <v>3401.87042697603</v>
      </c>
      <c r="I46" s="31" t="n">
        <f aca="false">I45+H46</f>
        <v>139476.687506017</v>
      </c>
      <c r="J46" s="38" t="n">
        <f aca="false">IF(I46&gt;=Compare!$B$30,1,0)</f>
        <v>0</v>
      </c>
    </row>
    <row r="47" customFormat="false" ht="15" hidden="false" customHeight="false" outlineLevel="0" collapsed="false">
      <c r="A47" s="39" t="n">
        <v>42</v>
      </c>
      <c r="B47" s="34" t="n">
        <f aca="false">MAX(0,B46-(D46-C46))</f>
        <v>3454134.26648722</v>
      </c>
      <c r="C47" s="34" t="n">
        <f aca="false">B47*Inputs!$B$13/12</f>
        <v>23315.4062987887</v>
      </c>
      <c r="D47" s="34" t="n">
        <f aca="false">IF(B47&lt;=0,0,MIN(Inputs!$B$14,B47+C47))</f>
        <v>27400</v>
      </c>
      <c r="E47" s="34" t="n">
        <f aca="false">MAX(0,E46-(G46-F46))</f>
        <v>3553561.10268295</v>
      </c>
      <c r="F47" s="34" t="n">
        <f aca="false">E47*Inputs!$B$20/12</f>
        <v>19988.7812025916</v>
      </c>
      <c r="G47" s="34" t="n">
        <f aca="false">IF(E47&lt;=0,0,MIN(Compare!$B$22,E47+F47))</f>
        <v>23998.129573024</v>
      </c>
      <c r="H47" s="34" t="n">
        <f aca="false">D47-G47</f>
        <v>3401.87042697603</v>
      </c>
      <c r="I47" s="34" t="n">
        <f aca="false">I46+H47</f>
        <v>142878.557932993</v>
      </c>
      <c r="J47" s="39" t="n">
        <f aca="false">IF(I47&gt;=Compare!$B$30,1,0)</f>
        <v>0</v>
      </c>
    </row>
    <row r="48" customFormat="false" ht="15" hidden="false" customHeight="false" outlineLevel="0" collapsed="false">
      <c r="A48" s="38" t="n">
        <v>43</v>
      </c>
      <c r="B48" s="31" t="n">
        <f aca="false">MAX(0,B47-(D47-C47))</f>
        <v>3450049.67278601</v>
      </c>
      <c r="C48" s="31" t="n">
        <f aca="false">B48*Inputs!$B$13/12</f>
        <v>23287.8352913055</v>
      </c>
      <c r="D48" s="31" t="n">
        <f aca="false">IF(B48&lt;=0,0,MIN(Inputs!$B$14,B48+C48))</f>
        <v>27400</v>
      </c>
      <c r="E48" s="31" t="n">
        <f aca="false">MAX(0,E47-(G47-F47))</f>
        <v>3549551.75431251</v>
      </c>
      <c r="F48" s="31" t="n">
        <f aca="false">E48*Inputs!$B$20/12</f>
        <v>19966.2286180079</v>
      </c>
      <c r="G48" s="31" t="n">
        <f aca="false">IF(E48&lt;=0,0,MIN(Compare!$B$22,E48+F48))</f>
        <v>23998.129573024</v>
      </c>
      <c r="H48" s="31" t="n">
        <f aca="false">D48-G48</f>
        <v>3401.87042697603</v>
      </c>
      <c r="I48" s="31" t="n">
        <f aca="false">I47+H48</f>
        <v>146280.42835997</v>
      </c>
      <c r="J48" s="38" t="n">
        <f aca="false">IF(I48&gt;=Compare!$B$30,1,0)</f>
        <v>0</v>
      </c>
    </row>
    <row r="49" customFormat="false" ht="15" hidden="false" customHeight="false" outlineLevel="0" collapsed="false">
      <c r="A49" s="39" t="n">
        <v>44</v>
      </c>
      <c r="B49" s="34" t="n">
        <f aca="false">MAX(0,B48-(D48-C48))</f>
        <v>3445937.50807731</v>
      </c>
      <c r="C49" s="34" t="n">
        <f aca="false">B49*Inputs!$B$13/12</f>
        <v>23260.0781795219</v>
      </c>
      <c r="D49" s="34" t="n">
        <f aca="false">IF(B49&lt;=0,0,MIN(Inputs!$B$14,B49+C49))</f>
        <v>27400</v>
      </c>
      <c r="E49" s="34" t="n">
        <f aca="false">MAX(0,E48-(G48-F48))</f>
        <v>3545519.8533575</v>
      </c>
      <c r="F49" s="34" t="n">
        <f aca="false">E49*Inputs!$B$20/12</f>
        <v>19943.5491751359</v>
      </c>
      <c r="G49" s="34" t="n">
        <f aca="false">IF(E49&lt;=0,0,MIN(Compare!$B$22,E49+F49))</f>
        <v>23998.129573024</v>
      </c>
      <c r="H49" s="34" t="n">
        <f aca="false">D49-G49</f>
        <v>3401.87042697603</v>
      </c>
      <c r="I49" s="34" t="n">
        <f aca="false">I48+H49</f>
        <v>149682.298786946</v>
      </c>
      <c r="J49" s="39" t="n">
        <f aca="false">IF(I49&gt;=Compare!$B$30,1,0)</f>
        <v>0</v>
      </c>
    </row>
    <row r="50" customFormat="false" ht="15" hidden="false" customHeight="false" outlineLevel="0" collapsed="false">
      <c r="A50" s="38" t="n">
        <v>45</v>
      </c>
      <c r="B50" s="31" t="n">
        <f aca="false">MAX(0,B49-(D49-C49))</f>
        <v>3441797.58625683</v>
      </c>
      <c r="C50" s="31" t="n">
        <f aca="false">B50*Inputs!$B$13/12</f>
        <v>23232.1337072336</v>
      </c>
      <c r="D50" s="31" t="n">
        <f aca="false">IF(B50&lt;=0,0,MIN(Inputs!$B$14,B50+C50))</f>
        <v>27400</v>
      </c>
      <c r="E50" s="31" t="n">
        <f aca="false">MAX(0,E49-(G49-F49))</f>
        <v>3541465.27295961</v>
      </c>
      <c r="F50" s="31" t="n">
        <f aca="false">E50*Inputs!$B$20/12</f>
        <v>19920.7421603978</v>
      </c>
      <c r="G50" s="31" t="n">
        <f aca="false">IF(E50&lt;=0,0,MIN(Compare!$B$22,E50+F50))</f>
        <v>23998.129573024</v>
      </c>
      <c r="H50" s="31" t="n">
        <f aca="false">D50-G50</f>
        <v>3401.87042697603</v>
      </c>
      <c r="I50" s="31" t="n">
        <f aca="false">I49+H50</f>
        <v>153084.169213922</v>
      </c>
      <c r="J50" s="38" t="n">
        <f aca="false">IF(I50&gt;=Compare!$B$30,1,0)</f>
        <v>0</v>
      </c>
    </row>
    <row r="51" customFormat="false" ht="15" hidden="false" customHeight="false" outlineLevel="0" collapsed="false">
      <c r="A51" s="39" t="n">
        <v>46</v>
      </c>
      <c r="B51" s="34" t="n">
        <f aca="false">MAX(0,B50-(D50-C50))</f>
        <v>3437629.71996407</v>
      </c>
      <c r="C51" s="34" t="n">
        <f aca="false">B51*Inputs!$B$13/12</f>
        <v>23204.0006097575</v>
      </c>
      <c r="D51" s="34" t="n">
        <f aca="false">IF(B51&lt;=0,0,MIN(Inputs!$B$14,B51+C51))</f>
        <v>27400</v>
      </c>
      <c r="E51" s="34" t="n">
        <f aca="false">MAX(0,E50-(G50-F50))</f>
        <v>3537387.88554698</v>
      </c>
      <c r="F51" s="34" t="n">
        <f aca="false">E51*Inputs!$B$20/12</f>
        <v>19897.8068562018</v>
      </c>
      <c r="G51" s="34" t="n">
        <f aca="false">IF(E51&lt;=0,0,MIN(Compare!$B$22,E51+F51))</f>
        <v>23998.129573024</v>
      </c>
      <c r="H51" s="34" t="n">
        <f aca="false">D51-G51</f>
        <v>3401.87042697603</v>
      </c>
      <c r="I51" s="34" t="n">
        <f aca="false">I50+H51</f>
        <v>156486.039640898</v>
      </c>
      <c r="J51" s="39" t="n">
        <f aca="false">IF(I51&gt;=Compare!$B$30,1,0)</f>
        <v>0</v>
      </c>
    </row>
    <row r="52" customFormat="false" ht="15" hidden="false" customHeight="false" outlineLevel="0" collapsed="false">
      <c r="A52" s="38" t="n">
        <v>47</v>
      </c>
      <c r="B52" s="31" t="n">
        <f aca="false">MAX(0,B51-(D51-C51))</f>
        <v>3433433.72057383</v>
      </c>
      <c r="C52" s="31" t="n">
        <f aca="false">B52*Inputs!$B$13/12</f>
        <v>23175.6776138733</v>
      </c>
      <c r="D52" s="31" t="n">
        <f aca="false">IF(B52&lt;=0,0,MIN(Inputs!$B$14,B52+C52))</f>
        <v>27400</v>
      </c>
      <c r="E52" s="31" t="n">
        <f aca="false">MAX(0,E51-(G51-F51))</f>
        <v>3533287.56283016</v>
      </c>
      <c r="F52" s="31" t="n">
        <f aca="false">E52*Inputs!$B$20/12</f>
        <v>19874.7425409197</v>
      </c>
      <c r="G52" s="31" t="n">
        <f aca="false">IF(E52&lt;=0,0,MIN(Compare!$B$22,E52+F52))</f>
        <v>23998.129573024</v>
      </c>
      <c r="H52" s="31" t="n">
        <f aca="false">D52-G52</f>
        <v>3401.87042697603</v>
      </c>
      <c r="I52" s="31" t="n">
        <f aca="false">I51+H52</f>
        <v>159887.910067874</v>
      </c>
      <c r="J52" s="38" t="n">
        <f aca="false">IF(I52&gt;=Compare!$B$30,1,0)</f>
        <v>0</v>
      </c>
    </row>
    <row r="53" customFormat="false" ht="15" hidden="false" customHeight="false" outlineLevel="0" collapsed="false">
      <c r="A53" s="39" t="n">
        <v>48</v>
      </c>
      <c r="B53" s="34" t="n">
        <f aca="false">MAX(0,B52-(D52-C52))</f>
        <v>3429209.3981877</v>
      </c>
      <c r="C53" s="34" t="n">
        <f aca="false">B53*Inputs!$B$13/12</f>
        <v>23147.163437767</v>
      </c>
      <c r="D53" s="34" t="n">
        <f aca="false">IF(B53&lt;=0,0,MIN(Inputs!$B$14,B53+C53))</f>
        <v>27400</v>
      </c>
      <c r="E53" s="34" t="n">
        <f aca="false">MAX(0,E52-(G52-F52))</f>
        <v>3529164.17579806</v>
      </c>
      <c r="F53" s="34" t="n">
        <f aca="false">E53*Inputs!$B$20/12</f>
        <v>19851.5484888641</v>
      </c>
      <c r="G53" s="34" t="n">
        <f aca="false">IF(E53&lt;=0,0,MIN(Compare!$B$22,E53+F53))</f>
        <v>23998.129573024</v>
      </c>
      <c r="H53" s="34" t="n">
        <f aca="false">D53-G53</f>
        <v>3401.87042697603</v>
      </c>
      <c r="I53" s="34" t="n">
        <f aca="false">I52+H53</f>
        <v>163289.78049485</v>
      </c>
      <c r="J53" s="39" t="n">
        <f aca="false">IF(I53&gt;=Compare!$B$30,1,0)</f>
        <v>0</v>
      </c>
    </row>
    <row r="54" customFormat="false" ht="15" hidden="false" customHeight="false" outlineLevel="0" collapsed="false">
      <c r="A54" s="38" t="n">
        <v>49</v>
      </c>
      <c r="B54" s="31" t="n">
        <f aca="false">MAX(0,B53-(D53-C53))</f>
        <v>3424956.56162547</v>
      </c>
      <c r="C54" s="31" t="n">
        <f aca="false">B54*Inputs!$B$13/12</f>
        <v>23118.4567909719</v>
      </c>
      <c r="D54" s="31" t="n">
        <f aca="false">IF(B54&lt;=0,0,MIN(Inputs!$B$14,B54+C54))</f>
        <v>27400</v>
      </c>
      <c r="E54" s="31" t="n">
        <f aca="false">MAX(0,E53-(G53-F53))</f>
        <v>3525017.5947139</v>
      </c>
      <c r="F54" s="31" t="n">
        <f aca="false">E54*Inputs!$B$20/12</f>
        <v>19828.2239702657</v>
      </c>
      <c r="G54" s="31" t="n">
        <f aca="false">IF(E54&lt;=0,0,MIN(Compare!$B$22,E54+F54))</f>
        <v>23998.129573024</v>
      </c>
      <c r="H54" s="31" t="n">
        <f aca="false">D54-G54</f>
        <v>3401.87042697603</v>
      </c>
      <c r="I54" s="31" t="n">
        <f aca="false">I53+H54</f>
        <v>166691.650921826</v>
      </c>
      <c r="J54" s="38" t="n">
        <f aca="false">IF(I54&gt;=Compare!$B$30,1,0)</f>
        <v>0</v>
      </c>
    </row>
    <row r="55" customFormat="false" ht="15" hidden="false" customHeight="false" outlineLevel="0" collapsed="false">
      <c r="A55" s="39" t="n">
        <v>50</v>
      </c>
      <c r="B55" s="34" t="n">
        <f aca="false">MAX(0,B54-(D54-C54))</f>
        <v>3420675.01841644</v>
      </c>
      <c r="C55" s="34" t="n">
        <f aca="false">B55*Inputs!$B$13/12</f>
        <v>23089.556374311</v>
      </c>
      <c r="D55" s="34" t="n">
        <f aca="false">IF(B55&lt;=0,0,MIN(Inputs!$B$14,B55+C55))</f>
        <v>27400</v>
      </c>
      <c r="E55" s="34" t="n">
        <f aca="false">MAX(0,E54-(G54-F54))</f>
        <v>3520847.68911114</v>
      </c>
      <c r="F55" s="34" t="n">
        <f aca="false">E55*Inputs!$B$20/12</f>
        <v>19804.7682512502</v>
      </c>
      <c r="G55" s="34" t="n">
        <f aca="false">IF(E55&lt;=0,0,MIN(Compare!$B$22,E55+F55))</f>
        <v>23998.129573024</v>
      </c>
      <c r="H55" s="34" t="n">
        <f aca="false">D55-G55</f>
        <v>3401.87042697603</v>
      </c>
      <c r="I55" s="34" t="n">
        <f aca="false">I54+H55</f>
        <v>170093.521348802</v>
      </c>
      <c r="J55" s="39" t="n">
        <f aca="false">IF(I55&gt;=Compare!$B$30,1,0)</f>
        <v>0</v>
      </c>
    </row>
    <row r="56" customFormat="false" ht="15" hidden="false" customHeight="false" outlineLevel="0" collapsed="false">
      <c r="A56" s="38" t="n">
        <v>51</v>
      </c>
      <c r="B56" s="31" t="n">
        <f aca="false">MAX(0,B55-(D55-C55))</f>
        <v>3416364.57479075</v>
      </c>
      <c r="C56" s="31" t="n">
        <f aca="false">B56*Inputs!$B$13/12</f>
        <v>23060.4608798376</v>
      </c>
      <c r="D56" s="31" t="n">
        <f aca="false">IF(B56&lt;=0,0,MIN(Inputs!$B$14,B56+C56))</f>
        <v>27400</v>
      </c>
      <c r="E56" s="31" t="n">
        <f aca="false">MAX(0,E55-(G55-F55))</f>
        <v>3516654.32778937</v>
      </c>
      <c r="F56" s="31" t="n">
        <f aca="false">E56*Inputs!$B$20/12</f>
        <v>19781.1805938152</v>
      </c>
      <c r="G56" s="31" t="n">
        <f aca="false">IF(E56&lt;=0,0,MIN(Compare!$B$22,E56+F56))</f>
        <v>23998.129573024</v>
      </c>
      <c r="H56" s="31" t="n">
        <f aca="false">D56-G56</f>
        <v>3401.87042697603</v>
      </c>
      <c r="I56" s="31" t="n">
        <f aca="false">I55+H56</f>
        <v>173495.391775778</v>
      </c>
      <c r="J56" s="38" t="n">
        <f aca="false">IF(I56&gt;=Compare!$B$30,1,0)</f>
        <v>0</v>
      </c>
    </row>
    <row r="57" customFormat="false" ht="15" hidden="false" customHeight="false" outlineLevel="0" collapsed="false">
      <c r="A57" s="39" t="n">
        <v>52</v>
      </c>
      <c r="B57" s="34" t="n">
        <f aca="false">MAX(0,B56-(D56-C56))</f>
        <v>3412025.03567059</v>
      </c>
      <c r="C57" s="34" t="n">
        <f aca="false">B57*Inputs!$B$13/12</f>
        <v>23031.1689907765</v>
      </c>
      <c r="D57" s="34" t="n">
        <f aca="false">IF(B57&lt;=0,0,MIN(Inputs!$B$14,B57+C57))</f>
        <v>27400</v>
      </c>
      <c r="E57" s="34" t="n">
        <f aca="false">MAX(0,E56-(G56-F56))</f>
        <v>3512437.37881016</v>
      </c>
      <c r="F57" s="34" t="n">
        <f aca="false">E57*Inputs!$B$20/12</f>
        <v>19757.4602558071</v>
      </c>
      <c r="G57" s="34" t="n">
        <f aca="false">IF(E57&lt;=0,0,MIN(Compare!$B$22,E57+F57))</f>
        <v>23998.129573024</v>
      </c>
      <c r="H57" s="34" t="n">
        <f aca="false">D57-G57</f>
        <v>3401.87042697603</v>
      </c>
      <c r="I57" s="34" t="n">
        <f aca="false">I56+H57</f>
        <v>176897.262202754</v>
      </c>
      <c r="J57" s="39" t="n">
        <f aca="false">IF(I57&gt;=Compare!$B$30,1,0)</f>
        <v>0</v>
      </c>
    </row>
    <row r="58" customFormat="false" ht="15" hidden="false" customHeight="false" outlineLevel="0" collapsed="false">
      <c r="A58" s="38" t="n">
        <v>53</v>
      </c>
      <c r="B58" s="31" t="n">
        <f aca="false">MAX(0,B57-(D57-C57))</f>
        <v>3407656.20466136</v>
      </c>
      <c r="C58" s="31" t="n">
        <f aca="false">B58*Inputs!$B$13/12</f>
        <v>23001.6793814642</v>
      </c>
      <c r="D58" s="31" t="n">
        <f aca="false">IF(B58&lt;=0,0,MIN(Inputs!$B$14,B58+C58))</f>
        <v>27400</v>
      </c>
      <c r="E58" s="31" t="n">
        <f aca="false">MAX(0,E57-(G57-F57))</f>
        <v>3508196.70949294</v>
      </c>
      <c r="F58" s="31" t="n">
        <f aca="false">E58*Inputs!$B$20/12</f>
        <v>19733.6064908978</v>
      </c>
      <c r="G58" s="31" t="n">
        <f aca="false">IF(E58&lt;=0,0,MIN(Compare!$B$22,E58+F58))</f>
        <v>23998.129573024</v>
      </c>
      <c r="H58" s="31" t="n">
        <f aca="false">D58-G58</f>
        <v>3401.87042697603</v>
      </c>
      <c r="I58" s="31" t="n">
        <f aca="false">I57+H58</f>
        <v>180299.13262973</v>
      </c>
      <c r="J58" s="38" t="n">
        <f aca="false">IF(I58&gt;=Compare!$B$30,1,0)</f>
        <v>0</v>
      </c>
    </row>
    <row r="59" customFormat="false" ht="15" hidden="false" customHeight="false" outlineLevel="0" collapsed="false">
      <c r="A59" s="39" t="n">
        <v>54</v>
      </c>
      <c r="B59" s="34" t="n">
        <f aca="false">MAX(0,B58-(D58-C58))</f>
        <v>3403257.88404283</v>
      </c>
      <c r="C59" s="34" t="n">
        <f aca="false">B59*Inputs!$B$13/12</f>
        <v>22971.9907172891</v>
      </c>
      <c r="D59" s="34" t="n">
        <f aca="false">IF(B59&lt;=0,0,MIN(Inputs!$B$14,B59+C59))</f>
        <v>27400</v>
      </c>
      <c r="E59" s="34" t="n">
        <f aca="false">MAX(0,E58-(G58-F58))</f>
        <v>3503932.18641081</v>
      </c>
      <c r="F59" s="34" t="n">
        <f aca="false">E59*Inputs!$B$20/12</f>
        <v>19709.6185485608</v>
      </c>
      <c r="G59" s="34" t="n">
        <f aca="false">IF(E59&lt;=0,0,MIN(Compare!$B$22,E59+F59))</f>
        <v>23998.129573024</v>
      </c>
      <c r="H59" s="34" t="n">
        <f aca="false">D59-G59</f>
        <v>3401.87042697603</v>
      </c>
      <c r="I59" s="34" t="n">
        <f aca="false">I58+H59</f>
        <v>183701.003056706</v>
      </c>
      <c r="J59" s="39" t="n">
        <f aca="false">IF(I59&gt;=Compare!$B$30,1,0)</f>
        <v>1</v>
      </c>
    </row>
    <row r="60" customFormat="false" ht="15" hidden="false" customHeight="false" outlineLevel="0" collapsed="false">
      <c r="A60" s="38" t="n">
        <v>55</v>
      </c>
      <c r="B60" s="31" t="n">
        <f aca="false">MAX(0,B59-(D59-C59))</f>
        <v>3398829.87476012</v>
      </c>
      <c r="C60" s="31" t="n">
        <f aca="false">B60*Inputs!$B$13/12</f>
        <v>22942.1016546308</v>
      </c>
      <c r="D60" s="31" t="n">
        <f aca="false">IF(B60&lt;=0,0,MIN(Inputs!$B$14,B60+C60))</f>
        <v>27400</v>
      </c>
      <c r="E60" s="31" t="n">
        <f aca="false">MAX(0,E59-(G59-F59))</f>
        <v>3499643.67538635</v>
      </c>
      <c r="F60" s="31" t="n">
        <f aca="false">E60*Inputs!$B$20/12</f>
        <v>19685.4956740482</v>
      </c>
      <c r="G60" s="31" t="n">
        <f aca="false">IF(E60&lt;=0,0,MIN(Compare!$B$22,E60+F60))</f>
        <v>23998.129573024</v>
      </c>
      <c r="H60" s="31" t="n">
        <f aca="false">D60-G60</f>
        <v>3401.87042697603</v>
      </c>
      <c r="I60" s="31" t="n">
        <f aca="false">I59+H60</f>
        <v>187102.873483682</v>
      </c>
      <c r="J60" s="38" t="n">
        <f aca="false">IF(I60&gt;=Compare!$B$30,1,0)</f>
        <v>1</v>
      </c>
    </row>
    <row r="61" customFormat="false" ht="15" hidden="false" customHeight="false" outlineLevel="0" collapsed="false">
      <c r="A61" s="39" t="n">
        <v>56</v>
      </c>
      <c r="B61" s="34" t="n">
        <f aca="false">MAX(0,B60-(D60-C60))</f>
        <v>3394371.97641475</v>
      </c>
      <c r="C61" s="34" t="n">
        <f aca="false">B61*Inputs!$B$13/12</f>
        <v>22912.0108407995</v>
      </c>
      <c r="D61" s="34" t="n">
        <f aca="false">IF(B61&lt;=0,0,MIN(Inputs!$B$14,B61+C61))</f>
        <v>27400</v>
      </c>
      <c r="E61" s="34" t="n">
        <f aca="false">MAX(0,E60-(G60-F60))</f>
        <v>3495331.04148738</v>
      </c>
      <c r="F61" s="34" t="n">
        <f aca="false">E61*Inputs!$B$20/12</f>
        <v>19661.2371083665</v>
      </c>
      <c r="G61" s="34" t="n">
        <f aca="false">IF(E61&lt;=0,0,MIN(Compare!$B$22,E61+F61))</f>
        <v>23998.129573024</v>
      </c>
      <c r="H61" s="34" t="n">
        <f aca="false">D61-G61</f>
        <v>3401.87042697603</v>
      </c>
      <c r="I61" s="34" t="n">
        <f aca="false">I60+H61</f>
        <v>190504.743910658</v>
      </c>
      <c r="J61" s="39" t="n">
        <f aca="false">IF(I61&gt;=Compare!$B$30,1,0)</f>
        <v>1</v>
      </c>
    </row>
    <row r="62" customFormat="false" ht="15" hidden="false" customHeight="false" outlineLevel="0" collapsed="false">
      <c r="A62" s="38" t="n">
        <v>57</v>
      </c>
      <c r="B62" s="31" t="n">
        <f aca="false">MAX(0,B61-(D61-C61))</f>
        <v>3389883.98725555</v>
      </c>
      <c r="C62" s="31" t="n">
        <f aca="false">B62*Inputs!$B$13/12</f>
        <v>22881.7169139749</v>
      </c>
      <c r="D62" s="31" t="n">
        <f aca="false">IF(B62&lt;=0,0,MIN(Inputs!$B$14,B62+C62))</f>
        <v>27400</v>
      </c>
      <c r="E62" s="31" t="n">
        <f aca="false">MAX(0,E61-(G61-F61))</f>
        <v>3490994.14902272</v>
      </c>
      <c r="F62" s="31" t="n">
        <f aca="false">E62*Inputs!$B$20/12</f>
        <v>19636.8420882528</v>
      </c>
      <c r="G62" s="31" t="n">
        <f aca="false">IF(E62&lt;=0,0,MIN(Compare!$B$22,E62+F62))</f>
        <v>23998.129573024</v>
      </c>
      <c r="H62" s="31" t="n">
        <f aca="false">D62-G62</f>
        <v>3401.87042697603</v>
      </c>
      <c r="I62" s="31" t="n">
        <f aca="false">I61+H62</f>
        <v>193906.614337634</v>
      </c>
      <c r="J62" s="38" t="n">
        <f aca="false">IF(I62&gt;=Compare!$B$30,1,0)</f>
        <v>1</v>
      </c>
    </row>
    <row r="63" customFormat="false" ht="15" hidden="false" customHeight="false" outlineLevel="0" collapsed="false">
      <c r="A63" s="39" t="n">
        <v>58</v>
      </c>
      <c r="B63" s="34" t="n">
        <f aca="false">MAX(0,B62-(D62-C62))</f>
        <v>3385365.70416952</v>
      </c>
      <c r="C63" s="34" t="n">
        <f aca="false">B63*Inputs!$B$13/12</f>
        <v>22851.2185031443</v>
      </c>
      <c r="D63" s="34" t="n">
        <f aca="false">IF(B63&lt;=0,0,MIN(Inputs!$B$14,B63+C63))</f>
        <v>27400</v>
      </c>
      <c r="E63" s="34" t="n">
        <f aca="false">MAX(0,E62-(G62-F62))</f>
        <v>3486632.86153795</v>
      </c>
      <c r="F63" s="34" t="n">
        <f aca="false">E63*Inputs!$B$20/12</f>
        <v>19612.309846151</v>
      </c>
      <c r="G63" s="34" t="n">
        <f aca="false">IF(E63&lt;=0,0,MIN(Compare!$B$22,E63+F63))</f>
        <v>23998.129573024</v>
      </c>
      <c r="H63" s="34" t="n">
        <f aca="false">D63-G63</f>
        <v>3401.87042697603</v>
      </c>
      <c r="I63" s="34" t="n">
        <f aca="false">I62+H63</f>
        <v>197308.48476461</v>
      </c>
      <c r="J63" s="39" t="n">
        <f aca="false">IF(I63&gt;=Compare!$B$30,1,0)</f>
        <v>1</v>
      </c>
    </row>
    <row r="64" customFormat="false" ht="15" hidden="false" customHeight="false" outlineLevel="0" collapsed="false">
      <c r="A64" s="38" t="n">
        <v>59</v>
      </c>
      <c r="B64" s="31" t="n">
        <f aca="false">MAX(0,B63-(D63-C63))</f>
        <v>3380816.92267266</v>
      </c>
      <c r="C64" s="31" t="n">
        <f aca="false">B64*Inputs!$B$13/12</f>
        <v>22820.5142280405</v>
      </c>
      <c r="D64" s="31" t="n">
        <f aca="false">IF(B64&lt;=0,0,MIN(Inputs!$B$14,B64+C64))</f>
        <v>27400</v>
      </c>
      <c r="E64" s="31" t="n">
        <f aca="false">MAX(0,E63-(G63-F63))</f>
        <v>3482247.04181107</v>
      </c>
      <c r="F64" s="31" t="n">
        <f aca="false">E64*Inputs!$B$20/12</f>
        <v>19587.6396101873</v>
      </c>
      <c r="G64" s="31" t="n">
        <f aca="false">IF(E64&lt;=0,0,MIN(Compare!$B$22,E64+F64))</f>
        <v>23998.129573024</v>
      </c>
      <c r="H64" s="31" t="n">
        <f aca="false">D64-G64</f>
        <v>3401.87042697603</v>
      </c>
      <c r="I64" s="31" t="n">
        <f aca="false">I63+H64</f>
        <v>200710.355191586</v>
      </c>
      <c r="J64" s="38" t="n">
        <f aca="false">IF(I64&gt;=Compare!$B$30,1,0)</f>
        <v>1</v>
      </c>
    </row>
    <row r="65" customFormat="false" ht="15" hidden="false" customHeight="false" outlineLevel="0" collapsed="false">
      <c r="A65" s="39" t="n">
        <v>60</v>
      </c>
      <c r="B65" s="34" t="n">
        <f aca="false">MAX(0,B64-(D64-C64))</f>
        <v>3376237.43690071</v>
      </c>
      <c r="C65" s="34" t="n">
        <f aca="false">B65*Inputs!$B$13/12</f>
        <v>22789.6026990798</v>
      </c>
      <c r="D65" s="34" t="n">
        <f aca="false">IF(B65&lt;=0,0,MIN(Inputs!$B$14,B65+C65))</f>
        <v>27400</v>
      </c>
      <c r="E65" s="34" t="n">
        <f aca="false">MAX(0,E64-(G64-F64))</f>
        <v>3477836.55184824</v>
      </c>
      <c r="F65" s="34" t="n">
        <f aca="false">E65*Inputs!$B$20/12</f>
        <v>19562.8306041463</v>
      </c>
      <c r="G65" s="34" t="n">
        <f aca="false">IF(E65&lt;=0,0,MIN(Compare!$B$22,E65+F65))</f>
        <v>23998.129573024</v>
      </c>
      <c r="H65" s="34" t="n">
        <f aca="false">D65-G65</f>
        <v>3401.87042697603</v>
      </c>
      <c r="I65" s="34" t="n">
        <f aca="false">I64+H65</f>
        <v>204112.225618562</v>
      </c>
      <c r="J65" s="39" t="n">
        <f aca="false">IF(I65&gt;=Compare!$B$30,1,0)</f>
        <v>1</v>
      </c>
    </row>
    <row r="66" customFormat="false" ht="15" hidden="false" customHeight="false" outlineLevel="0" collapsed="false">
      <c r="A66" s="38" t="n">
        <v>61</v>
      </c>
      <c r="B66" s="31" t="n">
        <f aca="false">MAX(0,B65-(D65-C65))</f>
        <v>3371627.03959978</v>
      </c>
      <c r="C66" s="31" t="n">
        <f aca="false">B66*Inputs!$B$13/12</f>
        <v>22758.4825172985</v>
      </c>
      <c r="D66" s="31" t="n">
        <f aca="false">IF(B66&lt;=0,0,MIN(Inputs!$B$14,B66+C66))</f>
        <v>27400</v>
      </c>
      <c r="E66" s="31" t="n">
        <f aca="false">MAX(0,E65-(G65-F65))</f>
        <v>3473401.25287936</v>
      </c>
      <c r="F66" s="31" t="n">
        <f aca="false">E66*Inputs!$B$20/12</f>
        <v>19537.8820474464</v>
      </c>
      <c r="G66" s="31" t="n">
        <f aca="false">IF(E66&lt;=0,0,MIN(Compare!$B$22,E66+F66))</f>
        <v>23998.129573024</v>
      </c>
      <c r="H66" s="31" t="n">
        <f aca="false">D66-G66</f>
        <v>3401.87042697603</v>
      </c>
      <c r="I66" s="31" t="n">
        <f aca="false">I65+H66</f>
        <v>207514.096045538</v>
      </c>
      <c r="J66" s="38" t="n">
        <f aca="false">IF(I66&gt;=Compare!$B$30,1,0)</f>
        <v>1</v>
      </c>
    </row>
    <row r="67" customFormat="false" ht="15" hidden="false" customHeight="false" outlineLevel="0" collapsed="false">
      <c r="A67" s="39" t="n">
        <v>62</v>
      </c>
      <c r="B67" s="34" t="n">
        <f aca="false">MAX(0,B66-(D66-C66))</f>
        <v>3366985.52211708</v>
      </c>
      <c r="C67" s="34" t="n">
        <f aca="false">B67*Inputs!$B$13/12</f>
        <v>22727.1522742903</v>
      </c>
      <c r="D67" s="34" t="n">
        <f aca="false">IF(B67&lt;=0,0,MIN(Inputs!$B$14,B67+C67))</f>
        <v>27400</v>
      </c>
      <c r="E67" s="34" t="n">
        <f aca="false">MAX(0,E66-(G66-F66))</f>
        <v>3468941.00535378</v>
      </c>
      <c r="F67" s="34" t="n">
        <f aca="false">E67*Inputs!$B$20/12</f>
        <v>19512.793155115</v>
      </c>
      <c r="G67" s="34" t="n">
        <f aca="false">IF(E67&lt;=0,0,MIN(Compare!$B$22,E67+F67))</f>
        <v>23998.129573024</v>
      </c>
      <c r="H67" s="34" t="n">
        <f aca="false">D67-G67</f>
        <v>3401.87042697603</v>
      </c>
      <c r="I67" s="34" t="n">
        <f aca="false">I66+H67</f>
        <v>210915.966472514</v>
      </c>
      <c r="J67" s="39" t="n">
        <f aca="false">IF(I67&gt;=Compare!$B$30,1,0)</f>
        <v>1</v>
      </c>
    </row>
    <row r="68" customFormat="false" ht="15" hidden="false" customHeight="false" outlineLevel="0" collapsed="false">
      <c r="A68" s="38" t="n">
        <v>63</v>
      </c>
      <c r="B68" s="31" t="n">
        <f aca="false">MAX(0,B67-(D67-C67))</f>
        <v>3362312.67439137</v>
      </c>
      <c r="C68" s="31" t="n">
        <f aca="false">B68*Inputs!$B$13/12</f>
        <v>22695.6105521418</v>
      </c>
      <c r="D68" s="31" t="n">
        <f aca="false">IF(B68&lt;=0,0,MIN(Inputs!$B$14,B68+C68))</f>
        <v>27400</v>
      </c>
      <c r="E68" s="31" t="n">
        <f aca="false">MAX(0,E67-(G67-F67))</f>
        <v>3464455.66893587</v>
      </c>
      <c r="F68" s="31" t="n">
        <f aca="false">E68*Inputs!$B$20/12</f>
        <v>19487.5631377643</v>
      </c>
      <c r="G68" s="31" t="n">
        <f aca="false">IF(E68&lt;=0,0,MIN(Compare!$B$22,E68+F68))</f>
        <v>23998.129573024</v>
      </c>
      <c r="H68" s="31" t="n">
        <f aca="false">D68-G68</f>
        <v>3401.87042697603</v>
      </c>
      <c r="I68" s="31" t="n">
        <f aca="false">I67+H68</f>
        <v>214317.83689949</v>
      </c>
      <c r="J68" s="38" t="n">
        <f aca="false">IF(I68&gt;=Compare!$B$30,1,0)</f>
        <v>1</v>
      </c>
    </row>
    <row r="69" customFormat="false" ht="15" hidden="false" customHeight="false" outlineLevel="0" collapsed="false">
      <c r="A69" s="39" t="n">
        <v>64</v>
      </c>
      <c r="B69" s="34" t="n">
        <f aca="false">MAX(0,B68-(D68-C68))</f>
        <v>3357608.28494352</v>
      </c>
      <c r="C69" s="34" t="n">
        <f aca="false">B69*Inputs!$B$13/12</f>
        <v>22663.8559233687</v>
      </c>
      <c r="D69" s="34" t="n">
        <f aca="false">IF(B69&lt;=0,0,MIN(Inputs!$B$14,B69+C69))</f>
        <v>27400</v>
      </c>
      <c r="E69" s="34" t="n">
        <f aca="false">MAX(0,E68-(G68-F68))</f>
        <v>3459945.10250061</v>
      </c>
      <c r="F69" s="34" t="n">
        <f aca="false">E69*Inputs!$B$20/12</f>
        <v>19462.191201566</v>
      </c>
      <c r="G69" s="34" t="n">
        <f aca="false">IF(E69&lt;=0,0,MIN(Compare!$B$22,E69+F69))</f>
        <v>23998.129573024</v>
      </c>
      <c r="H69" s="34" t="n">
        <f aca="false">D69-G69</f>
        <v>3401.87042697603</v>
      </c>
      <c r="I69" s="34" t="n">
        <f aca="false">I68+H69</f>
        <v>217719.707326466</v>
      </c>
      <c r="J69" s="39" t="n">
        <f aca="false">IF(I69&gt;=Compare!$B$30,1,0)</f>
        <v>1</v>
      </c>
    </row>
    <row r="70" customFormat="false" ht="15" hidden="false" customHeight="false" outlineLevel="0" collapsed="false">
      <c r="A70" s="38" t="n">
        <v>65</v>
      </c>
      <c r="B70" s="31" t="n">
        <f aca="false">MAX(0,B69-(D69-C69))</f>
        <v>3352872.14086688</v>
      </c>
      <c r="C70" s="31" t="n">
        <f aca="false">B70*Inputs!$B$13/12</f>
        <v>22631.8869508515</v>
      </c>
      <c r="D70" s="31" t="n">
        <f aca="false">IF(B70&lt;=0,0,MIN(Inputs!$B$14,B70+C70))</f>
        <v>27400</v>
      </c>
      <c r="E70" s="31" t="n">
        <f aca="false">MAX(0,E69-(G69-F69))</f>
        <v>3455409.16412915</v>
      </c>
      <c r="F70" s="31" t="n">
        <f aca="false">E70*Inputs!$B$20/12</f>
        <v>19436.6765482265</v>
      </c>
      <c r="G70" s="31" t="n">
        <f aca="false">IF(E70&lt;=0,0,MIN(Compare!$B$22,E70+F70))</f>
        <v>23998.129573024</v>
      </c>
      <c r="H70" s="31" t="n">
        <f aca="false">D70-G70</f>
        <v>3401.87042697603</v>
      </c>
      <c r="I70" s="31" t="n">
        <f aca="false">I69+H70</f>
        <v>221121.577753442</v>
      </c>
      <c r="J70" s="38" t="n">
        <f aca="false">IF(I70&gt;=Compare!$B$30,1,0)</f>
        <v>1</v>
      </c>
    </row>
    <row r="71" customFormat="false" ht="15" hidden="false" customHeight="false" outlineLevel="0" collapsed="false">
      <c r="A71" s="39" t="n">
        <v>66</v>
      </c>
      <c r="B71" s="34" t="n">
        <f aca="false">MAX(0,B70-(D70-C70))</f>
        <v>3348104.02781774</v>
      </c>
      <c r="C71" s="34" t="n">
        <f aca="false">B71*Inputs!$B$13/12</f>
        <v>22599.7021877697</v>
      </c>
      <c r="D71" s="34" t="n">
        <f aca="false">IF(B71&lt;=0,0,MIN(Inputs!$B$14,B71+C71))</f>
        <v>27400</v>
      </c>
      <c r="E71" s="34" t="n">
        <f aca="false">MAX(0,E70-(G70-F70))</f>
        <v>3450847.71110436</v>
      </c>
      <c r="F71" s="34" t="n">
        <f aca="false">E71*Inputs!$B$20/12</f>
        <v>19411.018374962</v>
      </c>
      <c r="G71" s="34" t="n">
        <f aca="false">IF(E71&lt;=0,0,MIN(Compare!$B$22,E71+F71))</f>
        <v>23998.129573024</v>
      </c>
      <c r="H71" s="34" t="n">
        <f aca="false">D71-G71</f>
        <v>3401.87042697603</v>
      </c>
      <c r="I71" s="34" t="n">
        <f aca="false">I70+H71</f>
        <v>224523.448180418</v>
      </c>
      <c r="J71" s="39" t="n">
        <f aca="false">IF(I71&gt;=Compare!$B$30,1,0)</f>
        <v>1</v>
      </c>
    </row>
    <row r="72" customFormat="false" ht="15" hidden="false" customHeight="false" outlineLevel="0" collapsed="false">
      <c r="A72" s="38" t="n">
        <v>67</v>
      </c>
      <c r="B72" s="31" t="n">
        <f aca="false">MAX(0,B71-(D71-C71))</f>
        <v>3343303.73000551</v>
      </c>
      <c r="C72" s="31" t="n">
        <f aca="false">B72*Inputs!$B$13/12</f>
        <v>22567.3001775372</v>
      </c>
      <c r="D72" s="31" t="n">
        <f aca="false">IF(B72&lt;=0,0,MIN(Inputs!$B$14,B72+C72))</f>
        <v>27400</v>
      </c>
      <c r="E72" s="31" t="n">
        <f aca="false">MAX(0,E71-(G71-F71))</f>
        <v>3446260.5999063</v>
      </c>
      <c r="F72" s="31" t="n">
        <f aca="false">E72*Inputs!$B$20/12</f>
        <v>19385.2158744729</v>
      </c>
      <c r="G72" s="31" t="n">
        <f aca="false">IF(E72&lt;=0,0,MIN(Compare!$B$22,E72+F72))</f>
        <v>23998.129573024</v>
      </c>
      <c r="H72" s="31" t="n">
        <f aca="false">D72-G72</f>
        <v>3401.87042697603</v>
      </c>
      <c r="I72" s="31" t="n">
        <f aca="false">I71+H72</f>
        <v>227925.318607394</v>
      </c>
      <c r="J72" s="38" t="n">
        <f aca="false">IF(I72&gt;=Compare!$B$30,1,0)</f>
        <v>1</v>
      </c>
    </row>
    <row r="73" customFormat="false" ht="15" hidden="false" customHeight="false" outlineLevel="0" collapsed="false">
      <c r="A73" s="39" t="n">
        <v>68</v>
      </c>
      <c r="B73" s="34" t="n">
        <f aca="false">MAX(0,B72-(D72-C72))</f>
        <v>3338471.03018304</v>
      </c>
      <c r="C73" s="34" t="n">
        <f aca="false">B73*Inputs!$B$13/12</f>
        <v>22534.6794537355</v>
      </c>
      <c r="D73" s="34" t="n">
        <f aca="false">IF(B73&lt;=0,0,MIN(Inputs!$B$14,B73+C73))</f>
        <v>27400</v>
      </c>
      <c r="E73" s="34" t="n">
        <f aca="false">MAX(0,E72-(G72-F72))</f>
        <v>3441647.68620774</v>
      </c>
      <c r="F73" s="34" t="n">
        <f aca="false">E73*Inputs!$B$20/12</f>
        <v>19359.2682349186</v>
      </c>
      <c r="G73" s="34" t="n">
        <f aca="false">IF(E73&lt;=0,0,MIN(Compare!$B$22,E73+F73))</f>
        <v>23998.129573024</v>
      </c>
      <c r="H73" s="34" t="n">
        <f aca="false">D73-G73</f>
        <v>3401.87042697603</v>
      </c>
      <c r="I73" s="34" t="n">
        <f aca="false">I72+H73</f>
        <v>231327.18903437</v>
      </c>
      <c r="J73" s="39" t="n">
        <f aca="false">IF(I73&gt;=Compare!$B$30,1,0)</f>
        <v>1</v>
      </c>
    </row>
    <row r="74" customFormat="false" ht="15" hidden="false" customHeight="false" outlineLevel="0" collapsed="false">
      <c r="A74" s="38" t="n">
        <v>69</v>
      </c>
      <c r="B74" s="31" t="n">
        <f aca="false">MAX(0,B73-(D73-C73))</f>
        <v>3333605.70963678</v>
      </c>
      <c r="C74" s="31" t="n">
        <f aca="false">B74*Inputs!$B$13/12</f>
        <v>22501.8385400483</v>
      </c>
      <c r="D74" s="31" t="n">
        <f aca="false">IF(B74&lt;=0,0,MIN(Inputs!$B$14,B74+C74))</f>
        <v>27400</v>
      </c>
      <c r="E74" s="31" t="n">
        <f aca="false">MAX(0,E73-(G73-F73))</f>
        <v>3437008.82486964</v>
      </c>
      <c r="F74" s="31" t="n">
        <f aca="false">E74*Inputs!$B$20/12</f>
        <v>19333.1746398917</v>
      </c>
      <c r="G74" s="31" t="n">
        <f aca="false">IF(E74&lt;=0,0,MIN(Compare!$B$22,E74+F74))</f>
        <v>23998.129573024</v>
      </c>
      <c r="H74" s="31" t="n">
        <f aca="false">D74-G74</f>
        <v>3401.87042697603</v>
      </c>
      <c r="I74" s="31" t="n">
        <f aca="false">I73+H74</f>
        <v>234729.059461346</v>
      </c>
      <c r="J74" s="38" t="n">
        <f aca="false">IF(I74&gt;=Compare!$B$30,1,0)</f>
        <v>1</v>
      </c>
    </row>
    <row r="75" customFormat="false" ht="15" hidden="false" customHeight="false" outlineLevel="0" collapsed="false">
      <c r="A75" s="39" t="n">
        <v>70</v>
      </c>
      <c r="B75" s="34" t="n">
        <f aca="false">MAX(0,B74-(D74-C74))</f>
        <v>3328707.54817683</v>
      </c>
      <c r="C75" s="34" t="n">
        <f aca="false">B75*Inputs!$B$13/12</f>
        <v>22468.7759501936</v>
      </c>
      <c r="D75" s="34" t="n">
        <f aca="false">IF(B75&lt;=0,0,MIN(Inputs!$B$14,B75+C75))</f>
        <v>27400</v>
      </c>
      <c r="E75" s="34" t="n">
        <f aca="false">MAX(0,E74-(G74-F74))</f>
        <v>3432343.86993651</v>
      </c>
      <c r="F75" s="34" t="n">
        <f aca="false">E75*Inputs!$B$20/12</f>
        <v>19306.9342683928</v>
      </c>
      <c r="G75" s="34" t="n">
        <f aca="false">IF(E75&lt;=0,0,MIN(Compare!$B$22,E75+F75))</f>
        <v>23998.129573024</v>
      </c>
      <c r="H75" s="34" t="n">
        <f aca="false">D75-G75</f>
        <v>3401.87042697603</v>
      </c>
      <c r="I75" s="34" t="n">
        <f aca="false">I74+H75</f>
        <v>238130.929888322</v>
      </c>
      <c r="J75" s="39" t="n">
        <f aca="false">IF(I75&gt;=Compare!$B$30,1,0)</f>
        <v>1</v>
      </c>
    </row>
    <row r="76" customFormat="false" ht="15" hidden="false" customHeight="false" outlineLevel="0" collapsed="false">
      <c r="A76" s="38" t="n">
        <v>71</v>
      </c>
      <c r="B76" s="31" t="n">
        <f aca="false">MAX(0,B75-(D75-C75))</f>
        <v>3323776.32412702</v>
      </c>
      <c r="C76" s="31" t="n">
        <f aca="false">B76*Inputs!$B$13/12</f>
        <v>22435.4901878574</v>
      </c>
      <c r="D76" s="31" t="n">
        <f aca="false">IF(B76&lt;=0,0,MIN(Inputs!$B$14,B76+C76))</f>
        <v>27400</v>
      </c>
      <c r="E76" s="31" t="n">
        <f aca="false">MAX(0,E75-(G75-F75))</f>
        <v>3427652.67463188</v>
      </c>
      <c r="F76" s="31" t="n">
        <f aca="false">E76*Inputs!$B$20/12</f>
        <v>19280.5462948043</v>
      </c>
      <c r="G76" s="31" t="n">
        <f aca="false">IF(E76&lt;=0,0,MIN(Compare!$B$22,E76+F76))</f>
        <v>23998.129573024</v>
      </c>
      <c r="H76" s="31" t="n">
        <f aca="false">D76-G76</f>
        <v>3401.87042697603</v>
      </c>
      <c r="I76" s="31" t="n">
        <f aca="false">I75+H76</f>
        <v>241532.800315298</v>
      </c>
      <c r="J76" s="38" t="n">
        <f aca="false">IF(I76&gt;=Compare!$B$30,1,0)</f>
        <v>1</v>
      </c>
    </row>
    <row r="77" customFormat="false" ht="15" hidden="false" customHeight="false" outlineLevel="0" collapsed="false">
      <c r="A77" s="39" t="n">
        <v>72</v>
      </c>
      <c r="B77" s="34" t="n">
        <f aca="false">MAX(0,B76-(D76-C76))</f>
        <v>3318811.81431488</v>
      </c>
      <c r="C77" s="34" t="n">
        <f aca="false">B77*Inputs!$B$13/12</f>
        <v>22401.9797466254</v>
      </c>
      <c r="D77" s="34" t="n">
        <f aca="false">IF(B77&lt;=0,0,MIN(Inputs!$B$14,B77+C77))</f>
        <v>27400</v>
      </c>
      <c r="E77" s="34" t="n">
        <f aca="false">MAX(0,E76-(G76-F76))</f>
        <v>3422935.09135366</v>
      </c>
      <c r="F77" s="34" t="n">
        <f aca="false">E77*Inputs!$B$20/12</f>
        <v>19254.0098888643</v>
      </c>
      <c r="G77" s="34" t="n">
        <f aca="false">IF(E77&lt;=0,0,MIN(Compare!$B$22,E77+F77))</f>
        <v>23998.129573024</v>
      </c>
      <c r="H77" s="34" t="n">
        <f aca="false">D77-G77</f>
        <v>3401.87042697603</v>
      </c>
      <c r="I77" s="34" t="n">
        <f aca="false">I76+H77</f>
        <v>244934.670742275</v>
      </c>
      <c r="J77" s="39" t="n">
        <f aca="false">IF(I77&gt;=Compare!$B$30,1,0)</f>
        <v>1</v>
      </c>
    </row>
    <row r="78" customFormat="false" ht="15" hidden="false" customHeight="false" outlineLevel="0" collapsed="false">
      <c r="A78" s="38" t="n">
        <v>73</v>
      </c>
      <c r="B78" s="31" t="n">
        <f aca="false">MAX(0,B77-(D77-C77))</f>
        <v>3313813.7940615</v>
      </c>
      <c r="C78" s="31" t="n">
        <f aca="false">B78*Inputs!$B$13/12</f>
        <v>22368.2431099151</v>
      </c>
      <c r="D78" s="31" t="n">
        <f aca="false">IF(B78&lt;=0,0,MIN(Inputs!$B$14,B78+C78))</f>
        <v>27400</v>
      </c>
      <c r="E78" s="31" t="n">
        <f aca="false">MAX(0,E77-(G77-F77))</f>
        <v>3418190.9716695</v>
      </c>
      <c r="F78" s="31" t="n">
        <f aca="false">E78*Inputs!$B$20/12</f>
        <v>19227.3242156409</v>
      </c>
      <c r="G78" s="31" t="n">
        <f aca="false">IF(E78&lt;=0,0,MIN(Compare!$B$22,E78+F78))</f>
        <v>23998.129573024</v>
      </c>
      <c r="H78" s="31" t="n">
        <f aca="false">D78-G78</f>
        <v>3401.87042697603</v>
      </c>
      <c r="I78" s="31" t="n">
        <f aca="false">I77+H78</f>
        <v>248336.541169251</v>
      </c>
      <c r="J78" s="38" t="n">
        <f aca="false">IF(I78&gt;=Compare!$B$30,1,0)</f>
        <v>1</v>
      </c>
    </row>
    <row r="79" customFormat="false" ht="15" hidden="false" customHeight="false" outlineLevel="0" collapsed="false">
      <c r="A79" s="39" t="n">
        <v>74</v>
      </c>
      <c r="B79" s="34" t="n">
        <f aca="false">MAX(0,B78-(D78-C78))</f>
        <v>3308782.03717142</v>
      </c>
      <c r="C79" s="34" t="n">
        <f aca="false">B79*Inputs!$B$13/12</f>
        <v>22334.2787509071</v>
      </c>
      <c r="D79" s="34" t="n">
        <f aca="false">IF(B79&lt;=0,0,MIN(Inputs!$B$14,B79+C79))</f>
        <v>27400</v>
      </c>
      <c r="E79" s="34" t="n">
        <f aca="false">MAX(0,E78-(G78-F78))</f>
        <v>3413420.16631211</v>
      </c>
      <c r="F79" s="34" t="n">
        <f aca="false">E79*Inputs!$B$20/12</f>
        <v>19200.4884355056</v>
      </c>
      <c r="G79" s="34" t="n">
        <f aca="false">IF(E79&lt;=0,0,MIN(Compare!$B$22,E79+F79))</f>
        <v>23998.129573024</v>
      </c>
      <c r="H79" s="34" t="n">
        <f aca="false">D79-G79</f>
        <v>3401.87042697603</v>
      </c>
      <c r="I79" s="34" t="n">
        <f aca="false">I78+H79</f>
        <v>251738.411596227</v>
      </c>
      <c r="J79" s="39" t="n">
        <f aca="false">IF(I79&gt;=Compare!$B$30,1,0)</f>
        <v>1</v>
      </c>
    </row>
    <row r="80" customFormat="false" ht="15" hidden="false" customHeight="false" outlineLevel="0" collapsed="false">
      <c r="A80" s="38" t="n">
        <v>75</v>
      </c>
      <c r="B80" s="31" t="n">
        <f aca="false">MAX(0,B79-(D79-C79))</f>
        <v>3303716.31592232</v>
      </c>
      <c r="C80" s="31" t="n">
        <f aca="false">B80*Inputs!$B$13/12</f>
        <v>22300.0851324757</v>
      </c>
      <c r="D80" s="31" t="n">
        <f aca="false">IF(B80&lt;=0,0,MIN(Inputs!$B$14,B80+C80))</f>
        <v>27400</v>
      </c>
      <c r="E80" s="31" t="n">
        <f aca="false">MAX(0,E79-(G79-F79))</f>
        <v>3408622.52517459</v>
      </c>
      <c r="F80" s="31" t="n">
        <f aca="false">E80*Inputs!$B$20/12</f>
        <v>19173.5017041071</v>
      </c>
      <c r="G80" s="31" t="n">
        <f aca="false">IF(E80&lt;=0,0,MIN(Compare!$B$22,E80+F80))</f>
        <v>23998.129573024</v>
      </c>
      <c r="H80" s="31" t="n">
        <f aca="false">D80-G80</f>
        <v>3401.87042697603</v>
      </c>
      <c r="I80" s="31" t="n">
        <f aca="false">I79+H80</f>
        <v>255140.282023203</v>
      </c>
      <c r="J80" s="38" t="n">
        <f aca="false">IF(I80&gt;=Compare!$B$30,1,0)</f>
        <v>1</v>
      </c>
    </row>
    <row r="81" customFormat="false" ht="15" hidden="false" customHeight="false" outlineLevel="0" collapsed="false">
      <c r="A81" s="39" t="n">
        <v>76</v>
      </c>
      <c r="B81" s="34" t="n">
        <f aca="false">MAX(0,B80-(D80-C80))</f>
        <v>3298616.4010548</v>
      </c>
      <c r="C81" s="34" t="n">
        <f aca="false">B81*Inputs!$B$13/12</f>
        <v>22265.6607071199</v>
      </c>
      <c r="D81" s="34" t="n">
        <f aca="false">IF(B81&lt;=0,0,MIN(Inputs!$B$14,B81+C81))</f>
        <v>27400</v>
      </c>
      <c r="E81" s="34" t="n">
        <f aca="false">MAX(0,E80-(G80-F80))</f>
        <v>3403797.89730568</v>
      </c>
      <c r="F81" s="34" t="n">
        <f aca="false">E81*Inputs!$B$20/12</f>
        <v>19146.3631723444</v>
      </c>
      <c r="G81" s="34" t="n">
        <f aca="false">IF(E81&lt;=0,0,MIN(Compare!$B$22,E81+F81))</f>
        <v>23998.129573024</v>
      </c>
      <c r="H81" s="34" t="n">
        <f aca="false">D81-G81</f>
        <v>3401.87042697603</v>
      </c>
      <c r="I81" s="34" t="n">
        <f aca="false">I80+H81</f>
        <v>258542.152450179</v>
      </c>
      <c r="J81" s="39" t="n">
        <f aca="false">IF(I81&gt;=Compare!$B$30,1,0)</f>
        <v>1</v>
      </c>
    </row>
    <row r="82" customFormat="false" ht="15" hidden="false" customHeight="false" outlineLevel="0" collapsed="false">
      <c r="A82" s="38" t="n">
        <v>77</v>
      </c>
      <c r="B82" s="31" t="n">
        <f aca="false">MAX(0,B81-(D81-C81))</f>
        <v>3293482.06176192</v>
      </c>
      <c r="C82" s="31" t="n">
        <f aca="false">B82*Inputs!$B$13/12</f>
        <v>22231.003916893</v>
      </c>
      <c r="D82" s="31" t="n">
        <f aca="false">IF(B82&lt;=0,0,MIN(Inputs!$B$14,B82+C82))</f>
        <v>27400</v>
      </c>
      <c r="E82" s="31" t="n">
        <f aca="false">MAX(0,E81-(G81-F81))</f>
        <v>3398946.130905</v>
      </c>
      <c r="F82" s="31" t="n">
        <f aca="false">E82*Inputs!$B$20/12</f>
        <v>19119.0719863406</v>
      </c>
      <c r="G82" s="31" t="n">
        <f aca="false">IF(E82&lt;=0,0,MIN(Compare!$B$22,E82+F82))</f>
        <v>23998.129573024</v>
      </c>
      <c r="H82" s="31" t="n">
        <f aca="false">D82-G82</f>
        <v>3401.87042697603</v>
      </c>
      <c r="I82" s="31" t="n">
        <f aca="false">I81+H82</f>
        <v>261944.022877155</v>
      </c>
      <c r="J82" s="38" t="n">
        <f aca="false">IF(I82&gt;=Compare!$B$30,1,0)</f>
        <v>1</v>
      </c>
    </row>
    <row r="83" customFormat="false" ht="15" hidden="false" customHeight="false" outlineLevel="0" collapsed="false">
      <c r="A83" s="39" t="n">
        <v>78</v>
      </c>
      <c r="B83" s="34" t="n">
        <f aca="false">MAX(0,B82-(D82-C82))</f>
        <v>3288313.06567881</v>
      </c>
      <c r="C83" s="34" t="n">
        <f aca="false">B83*Inputs!$B$13/12</f>
        <v>22196.113193332</v>
      </c>
      <c r="D83" s="34" t="n">
        <f aca="false">IF(B83&lt;=0,0,MIN(Inputs!$B$14,B83+C83))</f>
        <v>27400</v>
      </c>
      <c r="E83" s="34" t="n">
        <f aca="false">MAX(0,E82-(G82-F82))</f>
        <v>3394067.07331831</v>
      </c>
      <c r="F83" s="34" t="n">
        <f aca="false">E83*Inputs!$B$20/12</f>
        <v>19091.6272874155</v>
      </c>
      <c r="G83" s="34" t="n">
        <f aca="false">IF(E83&lt;=0,0,MIN(Compare!$B$22,E83+F83))</f>
        <v>23998.129573024</v>
      </c>
      <c r="H83" s="34" t="n">
        <f aca="false">D83-G83</f>
        <v>3401.87042697603</v>
      </c>
      <c r="I83" s="34" t="n">
        <f aca="false">I82+H83</f>
        <v>265345.893304131</v>
      </c>
      <c r="J83" s="39" t="n">
        <f aca="false">IF(I83&gt;=Compare!$B$30,1,0)</f>
        <v>1</v>
      </c>
    </row>
    <row r="84" customFormat="false" ht="15" hidden="false" customHeight="false" outlineLevel="0" collapsed="false">
      <c r="A84" s="38" t="n">
        <v>79</v>
      </c>
      <c r="B84" s="31" t="n">
        <f aca="false">MAX(0,B83-(D83-C83))</f>
        <v>3283109.17887215</v>
      </c>
      <c r="C84" s="31" t="n">
        <f aca="false">B84*Inputs!$B$13/12</f>
        <v>22160.986957387</v>
      </c>
      <c r="D84" s="31" t="n">
        <f aca="false">IF(B84&lt;=0,0,MIN(Inputs!$B$14,B84+C84))</f>
        <v>27400</v>
      </c>
      <c r="E84" s="31" t="n">
        <f aca="false">MAX(0,E83-(G83-F83))</f>
        <v>3389160.57103271</v>
      </c>
      <c r="F84" s="31" t="n">
        <f aca="false">E84*Inputs!$B$20/12</f>
        <v>19064.028212059</v>
      </c>
      <c r="G84" s="31" t="n">
        <f aca="false">IF(E84&lt;=0,0,MIN(Compare!$B$22,E84+F84))</f>
        <v>23998.129573024</v>
      </c>
      <c r="H84" s="31" t="n">
        <f aca="false">D84-G84</f>
        <v>3401.87042697603</v>
      </c>
      <c r="I84" s="31" t="n">
        <f aca="false">I83+H84</f>
        <v>268747.763731107</v>
      </c>
      <c r="J84" s="38" t="n">
        <f aca="false">IF(I84&gt;=Compare!$B$30,1,0)</f>
        <v>1</v>
      </c>
    </row>
    <row r="85" customFormat="false" ht="15" hidden="false" customHeight="false" outlineLevel="0" collapsed="false">
      <c r="A85" s="39" t="n">
        <v>80</v>
      </c>
      <c r="B85" s="34" t="n">
        <f aca="false">MAX(0,B84-(D84-C84))</f>
        <v>3277870.16582953</v>
      </c>
      <c r="C85" s="34" t="n">
        <f aca="false">B85*Inputs!$B$13/12</f>
        <v>22125.6236193493</v>
      </c>
      <c r="D85" s="34" t="n">
        <f aca="false">IF(B85&lt;=0,0,MIN(Inputs!$B$14,B85+C85))</f>
        <v>27400</v>
      </c>
      <c r="E85" s="34" t="n">
        <f aca="false">MAX(0,E84-(G84-F84))</f>
        <v>3384226.46967174</v>
      </c>
      <c r="F85" s="34" t="n">
        <f aca="false">E85*Inputs!$B$20/12</f>
        <v>19036.2738919035</v>
      </c>
      <c r="G85" s="34" t="n">
        <f aca="false">IF(E85&lt;=0,0,MIN(Compare!$B$22,E85+F85))</f>
        <v>23998.129573024</v>
      </c>
      <c r="H85" s="34" t="n">
        <f aca="false">D85-G85</f>
        <v>3401.87042697603</v>
      </c>
      <c r="I85" s="34" t="n">
        <f aca="false">I84+H85</f>
        <v>272149.634158083</v>
      </c>
      <c r="J85" s="39" t="n">
        <f aca="false">IF(I85&gt;=Compare!$B$30,1,0)</f>
        <v>1</v>
      </c>
    </row>
    <row r="86" customFormat="false" ht="15" hidden="false" customHeight="false" outlineLevel="0" collapsed="false">
      <c r="A86" s="38" t="n">
        <v>81</v>
      </c>
      <c r="B86" s="31" t="n">
        <f aca="false">MAX(0,B85-(D85-C85))</f>
        <v>3272595.78944888</v>
      </c>
      <c r="C86" s="31" t="n">
        <f aca="false">B86*Inputs!$B$13/12</f>
        <v>22090.02157878</v>
      </c>
      <c r="D86" s="31" t="n">
        <f aca="false">IF(B86&lt;=0,0,MIN(Inputs!$B$14,B86+C86))</f>
        <v>27400</v>
      </c>
      <c r="E86" s="31" t="n">
        <f aca="false">MAX(0,E85-(G85-F85))</f>
        <v>3379264.61399062</v>
      </c>
      <c r="F86" s="31" t="n">
        <f aca="false">E86*Inputs!$B$20/12</f>
        <v>19008.3634536972</v>
      </c>
      <c r="G86" s="31" t="n">
        <f aca="false">IF(E86&lt;=0,0,MIN(Compare!$B$22,E86+F86))</f>
        <v>23998.129573024</v>
      </c>
      <c r="H86" s="31" t="n">
        <f aca="false">D86-G86</f>
        <v>3401.87042697603</v>
      </c>
      <c r="I86" s="31" t="n">
        <f aca="false">I85+H86</f>
        <v>275551.504585059</v>
      </c>
      <c r="J86" s="38" t="n">
        <f aca="false">IF(I86&gt;=Compare!$B$30,1,0)</f>
        <v>1</v>
      </c>
    </row>
    <row r="87" customFormat="false" ht="15" hidden="false" customHeight="false" outlineLevel="0" collapsed="false">
      <c r="A87" s="39" t="n">
        <v>82</v>
      </c>
      <c r="B87" s="34" t="n">
        <f aca="false">MAX(0,B86-(D86-C86))</f>
        <v>3267285.81102766</v>
      </c>
      <c r="C87" s="34" t="n">
        <f aca="false">B87*Inputs!$B$13/12</f>
        <v>22054.1792244367</v>
      </c>
      <c r="D87" s="34" t="n">
        <f aca="false">IF(B87&lt;=0,0,MIN(Inputs!$B$14,B87+C87))</f>
        <v>27400</v>
      </c>
      <c r="E87" s="34" t="n">
        <f aca="false">MAX(0,E86-(G86-F86))</f>
        <v>3374274.84787129</v>
      </c>
      <c r="F87" s="34" t="n">
        <f aca="false">E87*Inputs!$B$20/12</f>
        <v>18980.296019276</v>
      </c>
      <c r="G87" s="34" t="n">
        <f aca="false">IF(E87&lt;=0,0,MIN(Compare!$B$22,E87+F87))</f>
        <v>23998.129573024</v>
      </c>
      <c r="H87" s="34" t="n">
        <f aca="false">D87-G87</f>
        <v>3401.87042697603</v>
      </c>
      <c r="I87" s="34" t="n">
        <f aca="false">I86+H87</f>
        <v>278953.375012035</v>
      </c>
      <c r="J87" s="39" t="n">
        <f aca="false">IF(I87&gt;=Compare!$B$30,1,0)</f>
        <v>1</v>
      </c>
    </row>
    <row r="88" customFormat="false" ht="15" hidden="false" customHeight="false" outlineLevel="0" collapsed="false">
      <c r="A88" s="38" t="n">
        <v>83</v>
      </c>
      <c r="B88" s="31" t="n">
        <f aca="false">MAX(0,B87-(D87-C87))</f>
        <v>3261939.9902521</v>
      </c>
      <c r="C88" s="31" t="n">
        <f aca="false">B88*Inputs!$B$13/12</f>
        <v>22018.0949342017</v>
      </c>
      <c r="D88" s="31" t="n">
        <f aca="false">IF(B88&lt;=0,0,MIN(Inputs!$B$14,B88+C88))</f>
        <v>27400</v>
      </c>
      <c r="E88" s="31" t="n">
        <f aca="false">MAX(0,E87-(G87-F87))</f>
        <v>3369257.01431755</v>
      </c>
      <c r="F88" s="31" t="n">
        <f aca="false">E88*Inputs!$B$20/12</f>
        <v>18952.0707055362</v>
      </c>
      <c r="G88" s="31" t="n">
        <f aca="false">IF(E88&lt;=0,0,MIN(Compare!$B$22,E88+F88))</f>
        <v>23998.129573024</v>
      </c>
      <c r="H88" s="31" t="n">
        <f aca="false">D88-G88</f>
        <v>3401.87042697603</v>
      </c>
      <c r="I88" s="31" t="n">
        <f aca="false">I87+H88</f>
        <v>282355.245439011</v>
      </c>
      <c r="J88" s="38" t="n">
        <f aca="false">IF(I88&gt;=Compare!$B$30,1,0)</f>
        <v>1</v>
      </c>
    </row>
    <row r="89" customFormat="false" ht="15" hidden="false" customHeight="false" outlineLevel="0" collapsed="false">
      <c r="A89" s="39" t="n">
        <v>84</v>
      </c>
      <c r="B89" s="34" t="n">
        <f aca="false">MAX(0,B88-(D88-C88))</f>
        <v>3256558.0851863</v>
      </c>
      <c r="C89" s="34" t="n">
        <f aca="false">B89*Inputs!$B$13/12</f>
        <v>21981.7670750075</v>
      </c>
      <c r="D89" s="34" t="n">
        <f aca="false">IF(B89&lt;=0,0,MIN(Inputs!$B$14,B89+C89))</f>
        <v>27400</v>
      </c>
      <c r="E89" s="34" t="n">
        <f aca="false">MAX(0,E88-(G88-F88))</f>
        <v>3364210.95545006</v>
      </c>
      <c r="F89" s="34" t="n">
        <f aca="false">E89*Inputs!$B$20/12</f>
        <v>18923.6866244066</v>
      </c>
      <c r="G89" s="34" t="n">
        <f aca="false">IF(E89&lt;=0,0,MIN(Compare!$B$22,E89+F89))</f>
        <v>23998.129573024</v>
      </c>
      <c r="H89" s="34" t="n">
        <f aca="false">D89-G89</f>
        <v>3401.87042697603</v>
      </c>
      <c r="I89" s="34" t="n">
        <f aca="false">I88+H89</f>
        <v>285757.115865987</v>
      </c>
      <c r="J89" s="39" t="n">
        <f aca="false">IF(I89&gt;=Compare!$B$30,1,0)</f>
        <v>1</v>
      </c>
    </row>
    <row r="90" customFormat="false" ht="15" hidden="false" customHeight="false" outlineLevel="0" collapsed="false">
      <c r="A90" s="38" t="n">
        <v>85</v>
      </c>
      <c r="B90" s="31" t="n">
        <f aca="false">MAX(0,B89-(D89-C89))</f>
        <v>3251139.85226131</v>
      </c>
      <c r="C90" s="31" t="n">
        <f aca="false">B90*Inputs!$B$13/12</f>
        <v>21945.1940027638</v>
      </c>
      <c r="D90" s="31" t="n">
        <f aca="false">IF(B90&lt;=0,0,MIN(Inputs!$B$14,B90+C90))</f>
        <v>27400</v>
      </c>
      <c r="E90" s="31" t="n">
        <f aca="false">MAX(0,E89-(G89-F89))</f>
        <v>3359136.51250144</v>
      </c>
      <c r="F90" s="31" t="n">
        <f aca="false">E90*Inputs!$B$20/12</f>
        <v>18895.1428828206</v>
      </c>
      <c r="G90" s="31" t="n">
        <f aca="false">IF(E90&lt;=0,0,MIN(Compare!$B$22,E90+F90))</f>
        <v>23998.129573024</v>
      </c>
      <c r="H90" s="31" t="n">
        <f aca="false">D90-G90</f>
        <v>3401.87042697603</v>
      </c>
      <c r="I90" s="31" t="n">
        <f aca="false">I89+H90</f>
        <v>289158.986292963</v>
      </c>
      <c r="J90" s="38" t="n">
        <f aca="false">IF(I90&gt;=Compare!$B$30,1,0)</f>
        <v>1</v>
      </c>
    </row>
    <row r="91" customFormat="false" ht="15" hidden="false" customHeight="false" outlineLevel="0" collapsed="false">
      <c r="A91" s="39" t="n">
        <v>86</v>
      </c>
      <c r="B91" s="34" t="n">
        <f aca="false">MAX(0,B90-(D90-C90))</f>
        <v>3245685.04626407</v>
      </c>
      <c r="C91" s="34" t="n">
        <f aca="false">B91*Inputs!$B$13/12</f>
        <v>21908.3740622825</v>
      </c>
      <c r="D91" s="34" t="n">
        <f aca="false">IF(B91&lt;=0,0,MIN(Inputs!$B$14,B91+C91))</f>
        <v>27400</v>
      </c>
      <c r="E91" s="34" t="n">
        <f aca="false">MAX(0,E90-(G90-F90))</f>
        <v>3354033.52581124</v>
      </c>
      <c r="F91" s="34" t="n">
        <f aca="false">E91*Inputs!$B$20/12</f>
        <v>18866.4385826882</v>
      </c>
      <c r="G91" s="34" t="n">
        <f aca="false">IF(E91&lt;=0,0,MIN(Compare!$B$22,E91+F91))</f>
        <v>23998.129573024</v>
      </c>
      <c r="H91" s="34" t="n">
        <f aca="false">D91-G91</f>
        <v>3401.87042697603</v>
      </c>
      <c r="I91" s="34" t="n">
        <f aca="false">I90+H91</f>
        <v>292560.856719939</v>
      </c>
      <c r="J91" s="39" t="n">
        <f aca="false">IF(I91&gt;=Compare!$B$30,1,0)</f>
        <v>1</v>
      </c>
    </row>
    <row r="92" customFormat="false" ht="15" hidden="false" customHeight="false" outlineLevel="0" collapsed="false">
      <c r="A92" s="38" t="n">
        <v>87</v>
      </c>
      <c r="B92" s="31" t="n">
        <f aca="false">MAX(0,B91-(D91-C91))</f>
        <v>3240193.42032635</v>
      </c>
      <c r="C92" s="31" t="n">
        <f aca="false">B92*Inputs!$B$13/12</f>
        <v>21871.3055872029</v>
      </c>
      <c r="D92" s="31" t="n">
        <f aca="false">IF(B92&lt;=0,0,MIN(Inputs!$B$14,B92+C92))</f>
        <v>27400</v>
      </c>
      <c r="E92" s="31" t="n">
        <f aca="false">MAX(0,E91-(G91-F91))</f>
        <v>3348901.8348209</v>
      </c>
      <c r="F92" s="31" t="n">
        <f aca="false">E92*Inputs!$B$20/12</f>
        <v>18837.5728208676</v>
      </c>
      <c r="G92" s="31" t="n">
        <f aca="false">IF(E92&lt;=0,0,MIN(Compare!$B$22,E92+F92))</f>
        <v>23998.129573024</v>
      </c>
      <c r="H92" s="31" t="n">
        <f aca="false">D92-G92</f>
        <v>3401.87042697603</v>
      </c>
      <c r="I92" s="31" t="n">
        <f aca="false">I91+H92</f>
        <v>295962.727146915</v>
      </c>
      <c r="J92" s="38" t="n">
        <f aca="false">IF(I92&gt;=Compare!$B$30,1,0)</f>
        <v>1</v>
      </c>
    </row>
    <row r="93" customFormat="false" ht="15" hidden="false" customHeight="false" outlineLevel="0" collapsed="false">
      <c r="A93" s="39" t="n">
        <v>88</v>
      </c>
      <c r="B93" s="34" t="n">
        <f aca="false">MAX(0,B92-(D92-C92))</f>
        <v>3234664.72591356</v>
      </c>
      <c r="C93" s="34" t="n">
        <f aca="false">B93*Inputs!$B$13/12</f>
        <v>21833.9868999165</v>
      </c>
      <c r="D93" s="34" t="n">
        <f aca="false">IF(B93&lt;=0,0,MIN(Inputs!$B$14,B93+C93))</f>
        <v>27400</v>
      </c>
      <c r="E93" s="34" t="n">
        <f aca="false">MAX(0,E92-(G92-F92))</f>
        <v>3343741.27806875</v>
      </c>
      <c r="F93" s="34" t="n">
        <f aca="false">E93*Inputs!$B$20/12</f>
        <v>18808.5446891367</v>
      </c>
      <c r="G93" s="34" t="n">
        <f aca="false">IF(E93&lt;=0,0,MIN(Compare!$B$22,E93+F93))</f>
        <v>23998.129573024</v>
      </c>
      <c r="H93" s="34" t="n">
        <f aca="false">D93-G93</f>
        <v>3401.87042697603</v>
      </c>
      <c r="I93" s="34" t="n">
        <f aca="false">I92+H93</f>
        <v>299364.597573891</v>
      </c>
      <c r="J93" s="39" t="n">
        <f aca="false">IF(I93&gt;=Compare!$B$30,1,0)</f>
        <v>1</v>
      </c>
    </row>
    <row r="94" customFormat="false" ht="15" hidden="false" customHeight="false" outlineLevel="0" collapsed="false">
      <c r="A94" s="38" t="n">
        <v>89</v>
      </c>
      <c r="B94" s="31" t="n">
        <f aca="false">MAX(0,B93-(D93-C93))</f>
        <v>3229098.71281347</v>
      </c>
      <c r="C94" s="31" t="n">
        <f aca="false">B94*Inputs!$B$13/12</f>
        <v>21796.4163114909</v>
      </c>
      <c r="D94" s="31" t="n">
        <f aca="false">IF(B94&lt;=0,0,MIN(Inputs!$B$14,B94+C94))</f>
        <v>27400</v>
      </c>
      <c r="E94" s="31" t="n">
        <f aca="false">MAX(0,E93-(G93-F93))</f>
        <v>3338551.69318486</v>
      </c>
      <c r="F94" s="31" t="n">
        <f aca="false">E94*Inputs!$B$20/12</f>
        <v>18779.3532741648</v>
      </c>
      <c r="G94" s="31" t="n">
        <f aca="false">IF(E94&lt;=0,0,MIN(Compare!$B$22,E94+F94))</f>
        <v>23998.129573024</v>
      </c>
      <c r="H94" s="31" t="n">
        <f aca="false">D94-G94</f>
        <v>3401.87042697603</v>
      </c>
      <c r="I94" s="31" t="n">
        <f aca="false">I93+H94</f>
        <v>302766.468000867</v>
      </c>
      <c r="J94" s="38" t="n">
        <f aca="false">IF(I94&gt;=Compare!$B$30,1,0)</f>
        <v>1</v>
      </c>
    </row>
    <row r="95" customFormat="false" ht="15" hidden="false" customHeight="false" outlineLevel="0" collapsed="false">
      <c r="A95" s="39" t="n">
        <v>90</v>
      </c>
      <c r="B95" s="34" t="n">
        <f aca="false">MAX(0,B94-(D94-C94))</f>
        <v>3223495.12912496</v>
      </c>
      <c r="C95" s="34" t="n">
        <f aca="false">B95*Inputs!$B$13/12</f>
        <v>21758.5921215935</v>
      </c>
      <c r="D95" s="34" t="n">
        <f aca="false">IF(B95&lt;=0,0,MIN(Inputs!$B$14,B95+C95))</f>
        <v>27400</v>
      </c>
      <c r="E95" s="34" t="n">
        <f aca="false">MAX(0,E94-(G94-F94))</f>
        <v>3333332.916886</v>
      </c>
      <c r="F95" s="34" t="n">
        <f aca="false">E95*Inputs!$B$20/12</f>
        <v>18749.9976574837</v>
      </c>
      <c r="G95" s="34" t="n">
        <f aca="false">IF(E95&lt;=0,0,MIN(Compare!$B$22,E95+F95))</f>
        <v>23998.129573024</v>
      </c>
      <c r="H95" s="34" t="n">
        <f aca="false">D95-G95</f>
        <v>3401.87042697603</v>
      </c>
      <c r="I95" s="34" t="n">
        <f aca="false">I94+H95</f>
        <v>306168.338427843</v>
      </c>
      <c r="J95" s="39" t="n">
        <f aca="false">IF(I95&gt;=Compare!$B$30,1,0)</f>
        <v>1</v>
      </c>
    </row>
    <row r="96" customFormat="false" ht="15" hidden="false" customHeight="false" outlineLevel="0" collapsed="false">
      <c r="A96" s="38" t="n">
        <v>91</v>
      </c>
      <c r="B96" s="31" t="n">
        <f aca="false">MAX(0,B95-(D95-C95))</f>
        <v>3217853.72124656</v>
      </c>
      <c r="C96" s="31" t="n">
        <f aca="false">B96*Inputs!$B$13/12</f>
        <v>21720.5126184143</v>
      </c>
      <c r="D96" s="31" t="n">
        <f aca="false">IF(B96&lt;=0,0,MIN(Inputs!$B$14,B96+C96))</f>
        <v>27400</v>
      </c>
      <c r="E96" s="31" t="n">
        <f aca="false">MAX(0,E95-(G95-F95))</f>
        <v>3328084.78497046</v>
      </c>
      <c r="F96" s="31" t="n">
        <f aca="false">E96*Inputs!$B$20/12</f>
        <v>18720.4769154588</v>
      </c>
      <c r="G96" s="31" t="n">
        <f aca="false">IF(E96&lt;=0,0,MIN(Compare!$B$22,E96+F96))</f>
        <v>23998.129573024</v>
      </c>
      <c r="H96" s="31" t="n">
        <f aca="false">D96-G96</f>
        <v>3401.87042697603</v>
      </c>
      <c r="I96" s="31" t="n">
        <f aca="false">I95+H96</f>
        <v>309570.208854819</v>
      </c>
      <c r="J96" s="38" t="n">
        <f aca="false">IF(I96&gt;=Compare!$B$30,1,0)</f>
        <v>1</v>
      </c>
    </row>
    <row r="97" customFormat="false" ht="15" hidden="false" customHeight="false" outlineLevel="0" collapsed="false">
      <c r="A97" s="39" t="n">
        <v>92</v>
      </c>
      <c r="B97" s="34" t="n">
        <f aca="false">MAX(0,B96-(D96-C96))</f>
        <v>3212174.23386497</v>
      </c>
      <c r="C97" s="34" t="n">
        <f aca="false">B97*Inputs!$B$13/12</f>
        <v>21682.1760785886</v>
      </c>
      <c r="D97" s="34" t="n">
        <f aca="false">IF(B97&lt;=0,0,MIN(Inputs!$B$14,B97+C97))</f>
        <v>27400</v>
      </c>
      <c r="E97" s="34" t="n">
        <f aca="false">MAX(0,E96-(G96-F96))</f>
        <v>3322807.13231289</v>
      </c>
      <c r="F97" s="34" t="n">
        <f aca="false">E97*Inputs!$B$20/12</f>
        <v>18690.79011926</v>
      </c>
      <c r="G97" s="34" t="n">
        <f aca="false">IF(E97&lt;=0,0,MIN(Compare!$B$22,E97+F97))</f>
        <v>23998.129573024</v>
      </c>
      <c r="H97" s="34" t="n">
        <f aca="false">D97-G97</f>
        <v>3401.87042697603</v>
      </c>
      <c r="I97" s="34" t="n">
        <f aca="false">I96+H97</f>
        <v>312972.079281795</v>
      </c>
      <c r="J97" s="39" t="n">
        <f aca="false">IF(I97&gt;=Compare!$B$30,1,0)</f>
        <v>1</v>
      </c>
    </row>
    <row r="98" customFormat="false" ht="15" hidden="false" customHeight="false" outlineLevel="0" collapsed="false">
      <c r="A98" s="38" t="n">
        <v>93</v>
      </c>
      <c r="B98" s="31" t="n">
        <f aca="false">MAX(0,B97-(D97-C97))</f>
        <v>3206456.40994356</v>
      </c>
      <c r="C98" s="31" t="n">
        <f aca="false">B98*Inputs!$B$13/12</f>
        <v>21643.580767119</v>
      </c>
      <c r="D98" s="31" t="n">
        <f aca="false">IF(B98&lt;=0,0,MIN(Inputs!$B$14,B98+C98))</f>
        <v>27400</v>
      </c>
      <c r="E98" s="31" t="n">
        <f aca="false">MAX(0,E97-(G97-F97))</f>
        <v>3317499.79285913</v>
      </c>
      <c r="F98" s="31" t="n">
        <f aca="false">E98*Inputs!$B$20/12</f>
        <v>18660.9363348326</v>
      </c>
      <c r="G98" s="31" t="n">
        <f aca="false">IF(E98&lt;=0,0,MIN(Compare!$B$22,E98+F98))</f>
        <v>23998.129573024</v>
      </c>
      <c r="H98" s="31" t="n">
        <f aca="false">D98-G98</f>
        <v>3401.87042697603</v>
      </c>
      <c r="I98" s="31" t="n">
        <f aca="false">I97+H98</f>
        <v>316373.949708771</v>
      </c>
      <c r="J98" s="38" t="n">
        <f aca="false">IF(I98&gt;=Compare!$B$30,1,0)</f>
        <v>1</v>
      </c>
    </row>
    <row r="99" customFormat="false" ht="15" hidden="false" customHeight="false" outlineLevel="0" collapsed="false">
      <c r="A99" s="39" t="n">
        <v>94</v>
      </c>
      <c r="B99" s="34" t="n">
        <f aca="false">MAX(0,B98-(D98-C98))</f>
        <v>3200699.99071068</v>
      </c>
      <c r="C99" s="34" t="n">
        <f aca="false">B99*Inputs!$B$13/12</f>
        <v>21604.7249372971</v>
      </c>
      <c r="D99" s="34" t="n">
        <f aca="false">IF(B99&lt;=0,0,MIN(Inputs!$B$14,B99+C99))</f>
        <v>27400</v>
      </c>
      <c r="E99" s="34" t="n">
        <f aca="false">MAX(0,E98-(G98-F98))</f>
        <v>3312162.59962094</v>
      </c>
      <c r="F99" s="34" t="n">
        <f aca="false">E99*Inputs!$B$20/12</f>
        <v>18630.9146228678</v>
      </c>
      <c r="G99" s="34" t="n">
        <f aca="false">IF(E99&lt;=0,0,MIN(Compare!$B$22,E99+F99))</f>
        <v>23998.129573024</v>
      </c>
      <c r="H99" s="34" t="n">
        <f aca="false">D99-G99</f>
        <v>3401.87042697603</v>
      </c>
      <c r="I99" s="34" t="n">
        <f aca="false">I98+H99</f>
        <v>319775.820135747</v>
      </c>
      <c r="J99" s="39" t="n">
        <f aca="false">IF(I99&gt;=Compare!$B$30,1,0)</f>
        <v>1</v>
      </c>
    </row>
    <row r="100" customFormat="false" ht="15" hidden="false" customHeight="false" outlineLevel="0" collapsed="false">
      <c r="A100" s="38" t="n">
        <v>95</v>
      </c>
      <c r="B100" s="31" t="n">
        <f aca="false">MAX(0,B99-(D99-C99))</f>
        <v>3194904.71564798</v>
      </c>
      <c r="C100" s="31" t="n">
        <f aca="false">B100*Inputs!$B$13/12</f>
        <v>21565.6068306238</v>
      </c>
      <c r="D100" s="31" t="n">
        <f aca="false">IF(B100&lt;=0,0,MIN(Inputs!$B$14,B100+C100))</f>
        <v>27400</v>
      </c>
      <c r="E100" s="31" t="n">
        <f aca="false">MAX(0,E99-(G99-F99))</f>
        <v>3306795.38467078</v>
      </c>
      <c r="F100" s="31" t="n">
        <f aca="false">E100*Inputs!$B$20/12</f>
        <v>18600.7240387731</v>
      </c>
      <c r="G100" s="31" t="n">
        <f aca="false">IF(E100&lt;=0,0,MIN(Compare!$B$22,E100+F100))</f>
        <v>23998.129573024</v>
      </c>
      <c r="H100" s="31" t="n">
        <f aca="false">D100-G100</f>
        <v>3401.87042697603</v>
      </c>
      <c r="I100" s="31" t="n">
        <f aca="false">I99+H100</f>
        <v>323177.690562723</v>
      </c>
      <c r="J100" s="38" t="n">
        <f aca="false">IF(I100&gt;=Compare!$B$30,1,0)</f>
        <v>1</v>
      </c>
    </row>
    <row r="101" customFormat="false" ht="15" hidden="false" customHeight="false" outlineLevel="0" collapsed="false">
      <c r="A101" s="39" t="n">
        <v>96</v>
      </c>
      <c r="B101" s="34" t="n">
        <f aca="false">MAX(0,B100-(D100-C100))</f>
        <v>3189070.3224786</v>
      </c>
      <c r="C101" s="34" t="n">
        <f aca="false">B101*Inputs!$B$13/12</f>
        <v>21526.2246767306</v>
      </c>
      <c r="D101" s="34" t="n">
        <f aca="false">IF(B101&lt;=0,0,MIN(Inputs!$B$14,B101+C101))</f>
        <v>27400</v>
      </c>
      <c r="E101" s="34" t="n">
        <f aca="false">MAX(0,E100-(G100-F100))</f>
        <v>3301397.97913653</v>
      </c>
      <c r="F101" s="34" t="n">
        <f aca="false">E101*Inputs!$B$20/12</f>
        <v>18570.363632643</v>
      </c>
      <c r="G101" s="34" t="n">
        <f aca="false">IF(E101&lt;=0,0,MIN(Compare!$B$22,E101+F101))</f>
        <v>23998.129573024</v>
      </c>
      <c r="H101" s="34" t="n">
        <f aca="false">D101-G101</f>
        <v>3401.87042697603</v>
      </c>
      <c r="I101" s="34" t="n">
        <f aca="false">I100+H101</f>
        <v>326579.560989699</v>
      </c>
      <c r="J101" s="39" t="n">
        <f aca="false">IF(I101&gt;=Compare!$B$30,1,0)</f>
        <v>1</v>
      </c>
    </row>
    <row r="102" customFormat="false" ht="15" hidden="false" customHeight="false" outlineLevel="0" collapsed="false">
      <c r="A102" s="38" t="n">
        <v>97</v>
      </c>
      <c r="B102" s="31" t="n">
        <f aca="false">MAX(0,B101-(D101-C101))</f>
        <v>3183196.54715533</v>
      </c>
      <c r="C102" s="31" t="n">
        <f aca="false">B102*Inputs!$B$13/12</f>
        <v>21486.5766932985</v>
      </c>
      <c r="D102" s="31" t="n">
        <f aca="false">IF(B102&lt;=0,0,MIN(Inputs!$B$14,B102+C102))</f>
        <v>27400</v>
      </c>
      <c r="E102" s="31" t="n">
        <f aca="false">MAX(0,E101-(G101-F101))</f>
        <v>3295970.21319615</v>
      </c>
      <c r="F102" s="31" t="n">
        <f aca="false">E102*Inputs!$B$20/12</f>
        <v>18539.8324492283</v>
      </c>
      <c r="G102" s="31" t="n">
        <f aca="false">IF(E102&lt;=0,0,MIN(Compare!$B$22,E102+F102))</f>
        <v>23998.129573024</v>
      </c>
      <c r="H102" s="31" t="n">
        <f aca="false">D102-G102</f>
        <v>3401.87042697603</v>
      </c>
      <c r="I102" s="31" t="n">
        <f aca="false">I101+H102</f>
        <v>329981.431416675</v>
      </c>
      <c r="J102" s="38" t="n">
        <f aca="false">IF(I102&gt;=Compare!$B$30,1,0)</f>
        <v>1</v>
      </c>
    </row>
    <row r="103" customFormat="false" ht="15" hidden="false" customHeight="false" outlineLevel="0" collapsed="false">
      <c r="A103" s="39" t="n">
        <v>98</v>
      </c>
      <c r="B103" s="34" t="n">
        <f aca="false">MAX(0,B102-(D102-C102))</f>
        <v>3177283.12384863</v>
      </c>
      <c r="C103" s="34" t="n">
        <f aca="false">B103*Inputs!$B$13/12</f>
        <v>21446.6610859782</v>
      </c>
      <c r="D103" s="34" t="n">
        <f aca="false">IF(B103&lt;=0,0,MIN(Inputs!$B$14,B103+C103))</f>
        <v>27400</v>
      </c>
      <c r="E103" s="34" t="n">
        <f aca="false">MAX(0,E102-(G102-F102))</f>
        <v>3290511.91607235</v>
      </c>
      <c r="F103" s="34" t="n">
        <f aca="false">E103*Inputs!$B$20/12</f>
        <v>18509.129527907</v>
      </c>
      <c r="G103" s="34" t="n">
        <f aca="false">IF(E103&lt;=0,0,MIN(Compare!$B$22,E103+F103))</f>
        <v>23998.129573024</v>
      </c>
      <c r="H103" s="34" t="n">
        <f aca="false">D103-G103</f>
        <v>3401.87042697603</v>
      </c>
      <c r="I103" s="34" t="n">
        <f aca="false">I102+H103</f>
        <v>333383.301843651</v>
      </c>
      <c r="J103" s="39" t="n">
        <f aca="false">IF(I103&gt;=Compare!$B$30,1,0)</f>
        <v>1</v>
      </c>
    </row>
    <row r="104" customFormat="false" ht="15" hidden="false" customHeight="false" outlineLevel="0" collapsed="false">
      <c r="A104" s="38" t="n">
        <v>99</v>
      </c>
      <c r="B104" s="31" t="n">
        <f aca="false">MAX(0,B103-(D103-C103))</f>
        <v>3171329.78493461</v>
      </c>
      <c r="C104" s="31" t="n">
        <f aca="false">B104*Inputs!$B$13/12</f>
        <v>21406.4760483086</v>
      </c>
      <c r="D104" s="31" t="n">
        <f aca="false">IF(B104&lt;=0,0,MIN(Inputs!$B$14,B104+C104))</f>
        <v>27400</v>
      </c>
      <c r="E104" s="31" t="n">
        <f aca="false">MAX(0,E103-(G103-F103))</f>
        <v>3285022.91602724</v>
      </c>
      <c r="F104" s="31" t="n">
        <f aca="false">E104*Inputs!$B$20/12</f>
        <v>18478.2539026532</v>
      </c>
      <c r="G104" s="31" t="n">
        <f aca="false">IF(E104&lt;=0,0,MIN(Compare!$B$22,E104+F104))</f>
        <v>23998.129573024</v>
      </c>
      <c r="H104" s="31" t="n">
        <f aca="false">D104-G104</f>
        <v>3401.87042697603</v>
      </c>
      <c r="I104" s="31" t="n">
        <f aca="false">I103+H104</f>
        <v>336785.172270627</v>
      </c>
      <c r="J104" s="38" t="n">
        <f aca="false">IF(I104&gt;=Compare!$B$30,1,0)</f>
        <v>1</v>
      </c>
    </row>
    <row r="105" customFormat="false" ht="15" hidden="false" customHeight="false" outlineLevel="0" collapsed="false">
      <c r="A105" s="39" t="n">
        <v>100</v>
      </c>
      <c r="B105" s="34" t="n">
        <f aca="false">MAX(0,B104-(D104-C104))</f>
        <v>3165336.26098292</v>
      </c>
      <c r="C105" s="34" t="n">
        <f aca="false">B105*Inputs!$B$13/12</f>
        <v>21366.0197616347</v>
      </c>
      <c r="D105" s="34" t="n">
        <f aca="false">IF(B105&lt;=0,0,MIN(Inputs!$B$14,B105+C105))</f>
        <v>27400</v>
      </c>
      <c r="E105" s="34" t="n">
        <f aca="false">MAX(0,E104-(G104-F104))</f>
        <v>3279503.04035687</v>
      </c>
      <c r="F105" s="34" t="n">
        <f aca="false">E105*Inputs!$B$20/12</f>
        <v>18447.2046020074</v>
      </c>
      <c r="G105" s="34" t="n">
        <f aca="false">IF(E105&lt;=0,0,MIN(Compare!$B$22,E105+F105))</f>
        <v>23998.129573024</v>
      </c>
      <c r="H105" s="34" t="n">
        <f aca="false">D105-G105</f>
        <v>3401.87042697603</v>
      </c>
      <c r="I105" s="34" t="n">
        <f aca="false">I104+H105</f>
        <v>340187.042697603</v>
      </c>
      <c r="J105" s="39" t="n">
        <f aca="false">IF(I105&gt;=Compare!$B$30,1,0)</f>
        <v>1</v>
      </c>
    </row>
    <row r="106" customFormat="false" ht="15" hidden="false" customHeight="false" outlineLevel="0" collapsed="false">
      <c r="A106" s="38" t="n">
        <v>101</v>
      </c>
      <c r="B106" s="31" t="n">
        <f aca="false">MAX(0,B105-(D105-C105))</f>
        <v>3159302.28074455</v>
      </c>
      <c r="C106" s="31" t="n">
        <f aca="false">B106*Inputs!$B$13/12</f>
        <v>21325.2903950257</v>
      </c>
      <c r="D106" s="31" t="n">
        <f aca="false">IF(B106&lt;=0,0,MIN(Inputs!$B$14,B106+C106))</f>
        <v>27400</v>
      </c>
      <c r="E106" s="31" t="n">
        <f aca="false">MAX(0,E105-(G105-F105))</f>
        <v>3273952.11538585</v>
      </c>
      <c r="F106" s="31" t="n">
        <f aca="false">E106*Inputs!$B$20/12</f>
        <v>18415.9806490454</v>
      </c>
      <c r="G106" s="31" t="n">
        <f aca="false">IF(E106&lt;=0,0,MIN(Compare!$B$22,E106+F106))</f>
        <v>23998.129573024</v>
      </c>
      <c r="H106" s="31" t="n">
        <f aca="false">D106-G106</f>
        <v>3401.87042697603</v>
      </c>
      <c r="I106" s="31" t="n">
        <f aca="false">I105+H106</f>
        <v>343588.913124579</v>
      </c>
      <c r="J106" s="38" t="n">
        <f aca="false">IF(I106&gt;=Compare!$B$30,1,0)</f>
        <v>1</v>
      </c>
    </row>
    <row r="107" customFormat="false" ht="15" hidden="false" customHeight="false" outlineLevel="0" collapsed="false">
      <c r="A107" s="39" t="n">
        <v>102</v>
      </c>
      <c r="B107" s="34" t="n">
        <f aca="false">MAX(0,B106-(D106-C106))</f>
        <v>3153227.57113958</v>
      </c>
      <c r="C107" s="34" t="n">
        <f aca="false">B107*Inputs!$B$13/12</f>
        <v>21284.2861051921</v>
      </c>
      <c r="D107" s="34" t="n">
        <f aca="false">IF(B107&lt;=0,0,MIN(Inputs!$B$14,B107+C107))</f>
        <v>27400</v>
      </c>
      <c r="E107" s="34" t="n">
        <f aca="false">MAX(0,E106-(G106-F106))</f>
        <v>3268369.96646187</v>
      </c>
      <c r="F107" s="34" t="n">
        <f aca="false">E107*Inputs!$B$20/12</f>
        <v>18384.581061348</v>
      </c>
      <c r="G107" s="34" t="n">
        <f aca="false">IF(E107&lt;=0,0,MIN(Compare!$B$22,E107+F107))</f>
        <v>23998.129573024</v>
      </c>
      <c r="H107" s="34" t="n">
        <f aca="false">D107-G107</f>
        <v>3401.87042697603</v>
      </c>
      <c r="I107" s="34" t="n">
        <f aca="false">I106+H107</f>
        <v>346990.783551555</v>
      </c>
      <c r="J107" s="39" t="n">
        <f aca="false">IF(I107&gt;=Compare!$B$30,1,0)</f>
        <v>1</v>
      </c>
    </row>
    <row r="108" customFormat="false" ht="15" hidden="false" customHeight="false" outlineLevel="0" collapsed="false">
      <c r="A108" s="38" t="n">
        <v>103</v>
      </c>
      <c r="B108" s="31" t="n">
        <f aca="false">MAX(0,B107-(D107-C107))</f>
        <v>3147111.85724477</v>
      </c>
      <c r="C108" s="31" t="n">
        <f aca="false">B108*Inputs!$B$13/12</f>
        <v>21243.0050364022</v>
      </c>
      <c r="D108" s="31" t="n">
        <f aca="false">IF(B108&lt;=0,0,MIN(Inputs!$B$14,B108+C108))</f>
        <v>27400</v>
      </c>
      <c r="E108" s="31" t="n">
        <f aca="false">MAX(0,E107-(G107-F107))</f>
        <v>3262756.4179502</v>
      </c>
      <c r="F108" s="31" t="n">
        <f aca="false">E108*Inputs!$B$20/12</f>
        <v>18353.0048509699</v>
      </c>
      <c r="G108" s="31" t="n">
        <f aca="false">IF(E108&lt;=0,0,MIN(Compare!$B$22,E108+F108))</f>
        <v>23998.129573024</v>
      </c>
      <c r="H108" s="31" t="n">
        <f aca="false">D108-G108</f>
        <v>3401.87042697603</v>
      </c>
      <c r="I108" s="31" t="n">
        <f aca="false">I107+H108</f>
        <v>350392.653978531</v>
      </c>
      <c r="J108" s="38" t="n">
        <f aca="false">IF(I108&gt;=Compare!$B$30,1,0)</f>
        <v>1</v>
      </c>
    </row>
    <row r="109" customFormat="false" ht="15" hidden="false" customHeight="false" outlineLevel="0" collapsed="false">
      <c r="A109" s="39" t="n">
        <v>104</v>
      </c>
      <c r="B109" s="34" t="n">
        <f aca="false">MAX(0,B108-(D108-C108))</f>
        <v>3140954.86228117</v>
      </c>
      <c r="C109" s="34" t="n">
        <f aca="false">B109*Inputs!$B$13/12</f>
        <v>21201.4453203979</v>
      </c>
      <c r="D109" s="34" t="n">
        <f aca="false">IF(B109&lt;=0,0,MIN(Inputs!$B$14,B109+C109))</f>
        <v>27400</v>
      </c>
      <c r="E109" s="34" t="n">
        <f aca="false">MAX(0,E108-(G108-F108))</f>
        <v>3257111.29322814</v>
      </c>
      <c r="F109" s="34" t="n">
        <f aca="false">E109*Inputs!$B$20/12</f>
        <v>18321.2510244083</v>
      </c>
      <c r="G109" s="34" t="n">
        <f aca="false">IF(E109&lt;=0,0,MIN(Compare!$B$22,E109+F109))</f>
        <v>23998.129573024</v>
      </c>
      <c r="H109" s="34" t="n">
        <f aca="false">D109-G109</f>
        <v>3401.87042697603</v>
      </c>
      <c r="I109" s="34" t="n">
        <f aca="false">I108+H109</f>
        <v>353794.524405507</v>
      </c>
      <c r="J109" s="39" t="n">
        <f aca="false">IF(I109&gt;=Compare!$B$30,1,0)</f>
        <v>1</v>
      </c>
    </row>
    <row r="110" customFormat="false" ht="15" hidden="false" customHeight="false" outlineLevel="0" collapsed="false">
      <c r="A110" s="38" t="n">
        <v>105</v>
      </c>
      <c r="B110" s="31" t="n">
        <f aca="false">MAX(0,B109-(D109-C109))</f>
        <v>3134756.30760157</v>
      </c>
      <c r="C110" s="31" t="n">
        <f aca="false">B110*Inputs!$B$13/12</f>
        <v>21159.6050763106</v>
      </c>
      <c r="D110" s="31" t="n">
        <f aca="false">IF(B110&lt;=0,0,MIN(Inputs!$B$14,B110+C110))</f>
        <v>27400</v>
      </c>
      <c r="E110" s="31" t="n">
        <f aca="false">MAX(0,E109-(G109-F109))</f>
        <v>3251434.41467953</v>
      </c>
      <c r="F110" s="31" t="n">
        <f aca="false">E110*Inputs!$B$20/12</f>
        <v>18289.3185825723</v>
      </c>
      <c r="G110" s="31" t="n">
        <f aca="false">IF(E110&lt;=0,0,MIN(Compare!$B$22,E110+F110))</f>
        <v>23998.129573024</v>
      </c>
      <c r="H110" s="31" t="n">
        <f aca="false">D110-G110</f>
        <v>3401.87042697603</v>
      </c>
      <c r="I110" s="31" t="n">
        <f aca="false">I109+H110</f>
        <v>357196.394832483</v>
      </c>
      <c r="J110" s="38" t="n">
        <f aca="false">IF(I110&gt;=Compare!$B$30,1,0)</f>
        <v>1</v>
      </c>
    </row>
    <row r="111" customFormat="false" ht="15" hidden="false" customHeight="false" outlineLevel="0" collapsed="false">
      <c r="A111" s="39" t="n">
        <v>106</v>
      </c>
      <c r="B111" s="34" t="n">
        <f aca="false">MAX(0,B110-(D110-C110))</f>
        <v>3128515.91267788</v>
      </c>
      <c r="C111" s="34" t="n">
        <f aca="false">B111*Inputs!$B$13/12</f>
        <v>21117.4824105757</v>
      </c>
      <c r="D111" s="34" t="n">
        <f aca="false">IF(B111&lt;=0,0,MIN(Inputs!$B$14,B111+C111))</f>
        <v>27400</v>
      </c>
      <c r="E111" s="34" t="n">
        <f aca="false">MAX(0,E110-(G110-F110))</f>
        <v>3245725.60368907</v>
      </c>
      <c r="F111" s="34" t="n">
        <f aca="false">E111*Inputs!$B$20/12</f>
        <v>18257.206520751</v>
      </c>
      <c r="G111" s="34" t="n">
        <f aca="false">IF(E111&lt;=0,0,MIN(Compare!$B$22,E111+F111))</f>
        <v>23998.129573024</v>
      </c>
      <c r="H111" s="34" t="n">
        <f aca="false">D111-G111</f>
        <v>3401.87042697603</v>
      </c>
      <c r="I111" s="34" t="n">
        <f aca="false">I110+H111</f>
        <v>360598.265259459</v>
      </c>
      <c r="J111" s="39" t="n">
        <f aca="false">IF(I111&gt;=Compare!$B$30,1,0)</f>
        <v>1</v>
      </c>
    </row>
    <row r="112" customFormat="false" ht="15" hidden="false" customHeight="false" outlineLevel="0" collapsed="false">
      <c r="A112" s="38" t="n">
        <v>107</v>
      </c>
      <c r="B112" s="31" t="n">
        <f aca="false">MAX(0,B111-(D111-C111))</f>
        <v>3122233.39508845</v>
      </c>
      <c r="C112" s="31" t="n">
        <f aca="false">B112*Inputs!$B$13/12</f>
        <v>21075.0754168471</v>
      </c>
      <c r="D112" s="31" t="n">
        <f aca="false">IF(B112&lt;=0,0,MIN(Inputs!$B$14,B112+C112))</f>
        <v>27400</v>
      </c>
      <c r="E112" s="31" t="n">
        <f aca="false">MAX(0,E111-(G111-F111))</f>
        <v>3239984.6806368</v>
      </c>
      <c r="F112" s="31" t="n">
        <f aca="false">E112*Inputs!$B$20/12</f>
        <v>18224.913828582</v>
      </c>
      <c r="G112" s="31" t="n">
        <f aca="false">IF(E112&lt;=0,0,MIN(Compare!$B$22,E112+F112))</f>
        <v>23998.129573024</v>
      </c>
      <c r="H112" s="31" t="n">
        <f aca="false">D112-G112</f>
        <v>3401.87042697603</v>
      </c>
      <c r="I112" s="31" t="n">
        <f aca="false">I111+H112</f>
        <v>364000.135686435</v>
      </c>
      <c r="J112" s="38" t="n">
        <f aca="false">IF(I112&gt;=Compare!$B$30,1,0)</f>
        <v>1</v>
      </c>
    </row>
    <row r="113" customFormat="false" ht="15" hidden="false" customHeight="false" outlineLevel="0" collapsed="false">
      <c r="A113" s="39" t="n">
        <v>108</v>
      </c>
      <c r="B113" s="34" t="n">
        <f aca="false">MAX(0,B112-(D112-C112))</f>
        <v>3115908.4705053</v>
      </c>
      <c r="C113" s="34" t="n">
        <f aca="false">B113*Inputs!$B$13/12</f>
        <v>21032.3821759108</v>
      </c>
      <c r="D113" s="34" t="n">
        <f aca="false">IF(B113&lt;=0,0,MIN(Inputs!$B$14,B113+C113))</f>
        <v>27400</v>
      </c>
      <c r="E113" s="34" t="n">
        <f aca="false">MAX(0,E112-(G112-F112))</f>
        <v>3234211.46489236</v>
      </c>
      <c r="F113" s="34" t="n">
        <f aca="false">E113*Inputs!$B$20/12</f>
        <v>18192.4394900195</v>
      </c>
      <c r="G113" s="34" t="n">
        <f aca="false">IF(E113&lt;=0,0,MIN(Compare!$B$22,E113+F113))</f>
        <v>23998.129573024</v>
      </c>
      <c r="H113" s="34" t="n">
        <f aca="false">D113-G113</f>
        <v>3401.87042697603</v>
      </c>
      <c r="I113" s="34" t="n">
        <f aca="false">I112+H113</f>
        <v>367402.006113411</v>
      </c>
      <c r="J113" s="39" t="n">
        <f aca="false">IF(I113&gt;=Compare!$B$30,1,0)</f>
        <v>1</v>
      </c>
    </row>
    <row r="114" customFormat="false" ht="15" hidden="false" customHeight="false" outlineLevel="0" collapsed="false">
      <c r="A114" s="38" t="n">
        <v>109</v>
      </c>
      <c r="B114" s="31" t="n">
        <f aca="false">MAX(0,B113-(D113-C113))</f>
        <v>3109540.85268121</v>
      </c>
      <c r="C114" s="31" t="n">
        <f aca="false">B114*Inputs!$B$13/12</f>
        <v>20989.4007555982</v>
      </c>
      <c r="D114" s="31" t="n">
        <f aca="false">IF(B114&lt;=0,0,MIN(Inputs!$B$14,B114+C114))</f>
        <v>27400</v>
      </c>
      <c r="E114" s="31" t="n">
        <f aca="false">MAX(0,E113-(G113-F113))</f>
        <v>3228405.77480935</v>
      </c>
      <c r="F114" s="31" t="n">
        <f aca="false">E114*Inputs!$B$20/12</f>
        <v>18159.7824833026</v>
      </c>
      <c r="G114" s="31" t="n">
        <f aca="false">IF(E114&lt;=0,0,MIN(Compare!$B$22,E114+F114))</f>
        <v>23998.129573024</v>
      </c>
      <c r="H114" s="31" t="n">
        <f aca="false">D114-G114</f>
        <v>3401.87042697603</v>
      </c>
      <c r="I114" s="31" t="n">
        <f aca="false">I113+H114</f>
        <v>370803.876540387</v>
      </c>
      <c r="J114" s="38" t="n">
        <f aca="false">IF(I114&gt;=Compare!$B$30,1,0)</f>
        <v>1</v>
      </c>
    </row>
    <row r="115" customFormat="false" ht="15" hidden="false" customHeight="false" outlineLevel="0" collapsed="false">
      <c r="A115" s="39" t="n">
        <v>110</v>
      </c>
      <c r="B115" s="34" t="n">
        <f aca="false">MAX(0,B114-(D114-C114))</f>
        <v>3103130.25343681</v>
      </c>
      <c r="C115" s="34" t="n">
        <f aca="false">B115*Inputs!$B$13/12</f>
        <v>20946.1292106985</v>
      </c>
      <c r="D115" s="34" t="n">
        <f aca="false">IF(B115&lt;=0,0,MIN(Inputs!$B$14,B115+C115))</f>
        <v>27400</v>
      </c>
      <c r="E115" s="34" t="n">
        <f aca="false">MAX(0,E114-(G114-F114))</f>
        <v>3222567.42771963</v>
      </c>
      <c r="F115" s="34" t="n">
        <f aca="false">E115*Inputs!$B$20/12</f>
        <v>18126.9417809229</v>
      </c>
      <c r="G115" s="34" t="n">
        <f aca="false">IF(E115&lt;=0,0,MIN(Compare!$B$22,E115+F115))</f>
        <v>23998.129573024</v>
      </c>
      <c r="H115" s="34" t="n">
        <f aca="false">D115-G115</f>
        <v>3401.87042697603</v>
      </c>
      <c r="I115" s="34" t="n">
        <f aca="false">I114+H115</f>
        <v>374205.746967363</v>
      </c>
      <c r="J115" s="39" t="n">
        <f aca="false">IF(I115&gt;=Compare!$B$30,1,0)</f>
        <v>1</v>
      </c>
    </row>
    <row r="116" customFormat="false" ht="15" hidden="false" customHeight="false" outlineLevel="0" collapsed="false">
      <c r="A116" s="38" t="n">
        <v>111</v>
      </c>
      <c r="B116" s="31" t="n">
        <f aca="false">MAX(0,B115-(D115-C115))</f>
        <v>3096676.38264751</v>
      </c>
      <c r="C116" s="31" t="n">
        <f aca="false">B116*Inputs!$B$13/12</f>
        <v>20902.5655828707</v>
      </c>
      <c r="D116" s="31" t="n">
        <f aca="false">IF(B116&lt;=0,0,MIN(Inputs!$B$14,B116+C116))</f>
        <v>27400</v>
      </c>
      <c r="E116" s="31" t="n">
        <f aca="false">MAX(0,E115-(G115-F115))</f>
        <v>3216696.23992753</v>
      </c>
      <c r="F116" s="31" t="n">
        <f aca="false">E116*Inputs!$B$20/12</f>
        <v>18093.9163495924</v>
      </c>
      <c r="G116" s="31" t="n">
        <f aca="false">IF(E116&lt;=0,0,MIN(Compare!$B$22,E116+F116))</f>
        <v>23998.129573024</v>
      </c>
      <c r="H116" s="31" t="n">
        <f aca="false">D116-G116</f>
        <v>3401.87042697603</v>
      </c>
      <c r="I116" s="31" t="n">
        <f aca="false">I115+H116</f>
        <v>377607.617394339</v>
      </c>
      <c r="J116" s="38" t="n">
        <f aca="false">IF(I116&gt;=Compare!$B$30,1,0)</f>
        <v>1</v>
      </c>
    </row>
    <row r="117" customFormat="false" ht="15" hidden="false" customHeight="false" outlineLevel="0" collapsed="false">
      <c r="A117" s="39" t="n">
        <v>112</v>
      </c>
      <c r="B117" s="34" t="n">
        <f aca="false">MAX(0,B116-(D116-C116))</f>
        <v>3090178.94823038</v>
      </c>
      <c r="C117" s="34" t="n">
        <f aca="false">B117*Inputs!$B$13/12</f>
        <v>20858.7079005551</v>
      </c>
      <c r="D117" s="34" t="n">
        <f aca="false">IF(B117&lt;=0,0,MIN(Inputs!$B$14,B117+C117))</f>
        <v>27400</v>
      </c>
      <c r="E117" s="34" t="n">
        <f aca="false">MAX(0,E116-(G116-F116))</f>
        <v>3210792.0267041</v>
      </c>
      <c r="F117" s="34" t="n">
        <f aca="false">E117*Inputs!$B$20/12</f>
        <v>18060.7051502106</v>
      </c>
      <c r="G117" s="34" t="n">
        <f aca="false">IF(E117&lt;=0,0,MIN(Compare!$B$22,E117+F117))</f>
        <v>23998.129573024</v>
      </c>
      <c r="H117" s="34" t="n">
        <f aca="false">D117-G117</f>
        <v>3401.87042697603</v>
      </c>
      <c r="I117" s="34" t="n">
        <f aca="false">I116+H117</f>
        <v>381009.487821315</v>
      </c>
      <c r="J117" s="39" t="n">
        <f aca="false">IF(I117&gt;=Compare!$B$30,1,0)</f>
        <v>1</v>
      </c>
    </row>
    <row r="118" customFormat="false" ht="15" hidden="false" customHeight="false" outlineLevel="0" collapsed="false">
      <c r="A118" s="38" t="n">
        <v>113</v>
      </c>
      <c r="B118" s="31" t="n">
        <f aca="false">MAX(0,B117-(D117-C117))</f>
        <v>3083637.65613093</v>
      </c>
      <c r="C118" s="31" t="n">
        <f aca="false">B118*Inputs!$B$13/12</f>
        <v>20814.5541788838</v>
      </c>
      <c r="D118" s="31" t="n">
        <f aca="false">IF(B118&lt;=0,0,MIN(Inputs!$B$14,B118+C118))</f>
        <v>27400</v>
      </c>
      <c r="E118" s="31" t="n">
        <f aca="false">MAX(0,E117-(G117-F117))</f>
        <v>3204854.60228129</v>
      </c>
      <c r="F118" s="31" t="n">
        <f aca="false">E118*Inputs!$B$20/12</f>
        <v>18027.3071378322</v>
      </c>
      <c r="G118" s="31" t="n">
        <f aca="false">IF(E118&lt;=0,0,MIN(Compare!$B$22,E118+F118))</f>
        <v>23998.129573024</v>
      </c>
      <c r="H118" s="31" t="n">
        <f aca="false">D118-G118</f>
        <v>3401.87042697603</v>
      </c>
      <c r="I118" s="31" t="n">
        <f aca="false">I117+H118</f>
        <v>384411.358248291</v>
      </c>
      <c r="J118" s="38" t="n">
        <f aca="false">IF(I118&gt;=Compare!$B$30,1,0)</f>
        <v>1</v>
      </c>
    </row>
    <row r="119" customFormat="false" ht="15" hidden="false" customHeight="false" outlineLevel="0" collapsed="false">
      <c r="A119" s="39" t="n">
        <v>114</v>
      </c>
      <c r="B119" s="34" t="n">
        <f aca="false">MAX(0,B118-(D118-C118))</f>
        <v>3077052.21030982</v>
      </c>
      <c r="C119" s="34" t="n">
        <f aca="false">B119*Inputs!$B$13/12</f>
        <v>20770.1024195913</v>
      </c>
      <c r="D119" s="34" t="n">
        <f aca="false">IF(B119&lt;=0,0,MIN(Inputs!$B$14,B119+C119))</f>
        <v>27400</v>
      </c>
      <c r="E119" s="34" t="n">
        <f aca="false">MAX(0,E118-(G118-F118))</f>
        <v>3198883.7798461</v>
      </c>
      <c r="F119" s="34" t="n">
        <f aca="false">E119*Inputs!$B$20/12</f>
        <v>17993.7212616343</v>
      </c>
      <c r="G119" s="34" t="n">
        <f aca="false">IF(E119&lt;=0,0,MIN(Compare!$B$22,E119+F119))</f>
        <v>23998.129573024</v>
      </c>
      <c r="H119" s="34" t="n">
        <f aca="false">D119-G119</f>
        <v>3401.87042697603</v>
      </c>
      <c r="I119" s="34" t="n">
        <f aca="false">I118+H119</f>
        <v>387813.228675267</v>
      </c>
      <c r="J119" s="39" t="n">
        <f aca="false">IF(I119&gt;=Compare!$B$30,1,0)</f>
        <v>1</v>
      </c>
    </row>
    <row r="120" customFormat="false" ht="15" hidden="false" customHeight="false" outlineLevel="0" collapsed="false">
      <c r="A120" s="38" t="n">
        <v>115</v>
      </c>
      <c r="B120" s="31" t="n">
        <f aca="false">MAX(0,B119-(D119-C119))</f>
        <v>3070422.31272941</v>
      </c>
      <c r="C120" s="31" t="n">
        <f aca="false">B120*Inputs!$B$13/12</f>
        <v>20725.3506109235</v>
      </c>
      <c r="D120" s="31" t="n">
        <f aca="false">IF(B120&lt;=0,0,MIN(Inputs!$B$14,B120+C120))</f>
        <v>27400</v>
      </c>
      <c r="E120" s="31" t="n">
        <f aca="false">MAX(0,E119-(G119-F119))</f>
        <v>3192879.37153471</v>
      </c>
      <c r="F120" s="31" t="n">
        <f aca="false">E120*Inputs!$B$20/12</f>
        <v>17959.9464648827</v>
      </c>
      <c r="G120" s="31" t="n">
        <f aca="false">IF(E120&lt;=0,0,MIN(Compare!$B$22,E120+F120))</f>
        <v>23998.129573024</v>
      </c>
      <c r="H120" s="31" t="n">
        <f aca="false">D120-G120</f>
        <v>3401.87042697603</v>
      </c>
      <c r="I120" s="31" t="n">
        <f aca="false">I119+H120</f>
        <v>391215.099102243</v>
      </c>
      <c r="J120" s="38" t="n">
        <f aca="false">IF(I120&gt;=Compare!$B$30,1,0)</f>
        <v>1</v>
      </c>
    </row>
    <row r="121" customFormat="false" ht="15" hidden="false" customHeight="false" outlineLevel="0" collapsed="false">
      <c r="A121" s="39" t="n">
        <v>116</v>
      </c>
      <c r="B121" s="34" t="n">
        <f aca="false">MAX(0,B120-(D120-C120))</f>
        <v>3063747.66334033</v>
      </c>
      <c r="C121" s="34" t="n">
        <f aca="false">B121*Inputs!$B$13/12</f>
        <v>20680.2967275472</v>
      </c>
      <c r="D121" s="34" t="n">
        <f aca="false">IF(B121&lt;=0,0,MIN(Inputs!$B$14,B121+C121))</f>
        <v>27400</v>
      </c>
      <c r="E121" s="34" t="n">
        <f aca="false">MAX(0,E120-(G120-F120))</f>
        <v>3186841.18842656</v>
      </c>
      <c r="F121" s="34" t="n">
        <f aca="false">E121*Inputs!$B$20/12</f>
        <v>17925.9816848994</v>
      </c>
      <c r="G121" s="34" t="n">
        <f aca="false">IF(E121&lt;=0,0,MIN(Compare!$B$22,E121+F121))</f>
        <v>23998.129573024</v>
      </c>
      <c r="H121" s="34" t="n">
        <f aca="false">D121-G121</f>
        <v>3401.87042697603</v>
      </c>
      <c r="I121" s="34" t="n">
        <f aca="false">I120+H121</f>
        <v>394616.969529219</v>
      </c>
      <c r="J121" s="39" t="n">
        <f aca="false">IF(I121&gt;=Compare!$B$30,1,0)</f>
        <v>1</v>
      </c>
    </row>
    <row r="122" customFormat="false" ht="15" hidden="false" customHeight="false" outlineLevel="0" collapsed="false">
      <c r="A122" s="38" t="n">
        <v>117</v>
      </c>
      <c r="B122" s="31" t="n">
        <f aca="false">MAX(0,B121-(D121-C121))</f>
        <v>3057027.96006788</v>
      </c>
      <c r="C122" s="31" t="n">
        <f aca="false">B122*Inputs!$B$13/12</f>
        <v>20634.9387304582</v>
      </c>
      <c r="D122" s="31" t="n">
        <f aca="false">IF(B122&lt;=0,0,MIN(Inputs!$B$14,B122+C122))</f>
        <v>27400</v>
      </c>
      <c r="E122" s="31" t="n">
        <f aca="false">MAX(0,E121-(G121-F121))</f>
        <v>3180769.04053844</v>
      </c>
      <c r="F122" s="31" t="n">
        <f aca="false">E122*Inputs!$B$20/12</f>
        <v>17891.8258530287</v>
      </c>
      <c r="G122" s="31" t="n">
        <f aca="false">IF(E122&lt;=0,0,MIN(Compare!$B$22,E122+F122))</f>
        <v>23998.129573024</v>
      </c>
      <c r="H122" s="31" t="n">
        <f aca="false">D122-G122</f>
        <v>3401.87042697603</v>
      </c>
      <c r="I122" s="31" t="n">
        <f aca="false">I121+H122</f>
        <v>398018.839956195</v>
      </c>
      <c r="J122" s="38" t="n">
        <f aca="false">IF(I122&gt;=Compare!$B$30,1,0)</f>
        <v>1</v>
      </c>
    </row>
    <row r="123" customFormat="false" ht="15" hidden="false" customHeight="false" outlineLevel="0" collapsed="false">
      <c r="A123" s="39" t="n">
        <v>118</v>
      </c>
      <c r="B123" s="34" t="n">
        <f aca="false">MAX(0,B122-(D122-C122))</f>
        <v>3050262.89879834</v>
      </c>
      <c r="C123" s="34" t="n">
        <f aca="false">B123*Inputs!$B$13/12</f>
        <v>20589.2745668888</v>
      </c>
      <c r="D123" s="34" t="n">
        <f aca="false">IF(B123&lt;=0,0,MIN(Inputs!$B$14,B123+C123))</f>
        <v>27400</v>
      </c>
      <c r="E123" s="34" t="n">
        <f aca="false">MAX(0,E122-(G122-F122))</f>
        <v>3174662.73681844</v>
      </c>
      <c r="F123" s="34" t="n">
        <f aca="false">E123*Inputs!$B$20/12</f>
        <v>17857.4778946038</v>
      </c>
      <c r="G123" s="34" t="n">
        <f aca="false">IF(E123&lt;=0,0,MIN(Compare!$B$22,E123+F123))</f>
        <v>23998.129573024</v>
      </c>
      <c r="H123" s="34" t="n">
        <f aca="false">D123-G123</f>
        <v>3401.87042697603</v>
      </c>
      <c r="I123" s="34" t="n">
        <f aca="false">I122+H123</f>
        <v>401420.710383171</v>
      </c>
      <c r="J123" s="39" t="n">
        <f aca="false">IF(I123&gt;=Compare!$B$30,1,0)</f>
        <v>1</v>
      </c>
    </row>
    <row r="124" customFormat="false" ht="15" hidden="false" customHeight="false" outlineLevel="0" collapsed="false">
      <c r="A124" s="38" t="n">
        <v>119</v>
      </c>
      <c r="B124" s="31" t="n">
        <f aca="false">MAX(0,B123-(D123-C123))</f>
        <v>3043452.17336523</v>
      </c>
      <c r="C124" s="31" t="n">
        <f aca="false">B124*Inputs!$B$13/12</f>
        <v>20543.3021702153</v>
      </c>
      <c r="D124" s="31" t="n">
        <f aca="false">IF(B124&lt;=0,0,MIN(Inputs!$B$14,B124+C124))</f>
        <v>27400</v>
      </c>
      <c r="E124" s="31" t="n">
        <f aca="false">MAX(0,E123-(G123-F123))</f>
        <v>3168522.08514002</v>
      </c>
      <c r="F124" s="31" t="n">
        <f aca="false">E124*Inputs!$B$20/12</f>
        <v>17822.9367289126</v>
      </c>
      <c r="G124" s="31" t="n">
        <f aca="false">IF(E124&lt;=0,0,MIN(Compare!$B$22,E124+F124))</f>
        <v>23998.129573024</v>
      </c>
      <c r="H124" s="31" t="n">
        <f aca="false">D124-G124</f>
        <v>3401.87042697603</v>
      </c>
      <c r="I124" s="31" t="n">
        <f aca="false">I123+H124</f>
        <v>404822.580810147</v>
      </c>
      <c r="J124" s="38" t="n">
        <f aca="false">IF(I124&gt;=Compare!$B$30,1,0)</f>
        <v>1</v>
      </c>
    </row>
    <row r="125" customFormat="false" ht="15" hidden="false" customHeight="false" outlineLevel="0" collapsed="false">
      <c r="A125" s="39" t="n">
        <v>120</v>
      </c>
      <c r="B125" s="34" t="n">
        <f aca="false">MAX(0,B124-(D124-C124))</f>
        <v>3036595.47553544</v>
      </c>
      <c r="C125" s="34" t="n">
        <f aca="false">B125*Inputs!$B$13/12</f>
        <v>20497.0194598642</v>
      </c>
      <c r="D125" s="34" t="n">
        <f aca="false">IF(B125&lt;=0,0,MIN(Inputs!$B$14,B125+C125))</f>
        <v>27400</v>
      </c>
      <c r="E125" s="34" t="n">
        <f aca="false">MAX(0,E124-(G124-F124))</f>
        <v>3162346.89229591</v>
      </c>
      <c r="F125" s="34" t="n">
        <f aca="false">E125*Inputs!$B$20/12</f>
        <v>17788.2012691645</v>
      </c>
      <c r="G125" s="34" t="n">
        <f aca="false">IF(E125&lt;=0,0,MIN(Compare!$B$22,E125+F125))</f>
        <v>23998.129573024</v>
      </c>
      <c r="H125" s="34" t="n">
        <f aca="false">D125-G125</f>
        <v>3401.87042697603</v>
      </c>
      <c r="I125" s="34" t="n">
        <f aca="false">I124+H125</f>
        <v>408224.451237123</v>
      </c>
      <c r="J125" s="39" t="n">
        <f aca="false">IF(I125&gt;=Compare!$B$30,1,0)</f>
        <v>1</v>
      </c>
    </row>
    <row r="126" customFormat="false" ht="15" hidden="false" customHeight="false" outlineLevel="0" collapsed="false">
      <c r="A126" s="38" t="n">
        <v>121</v>
      </c>
      <c r="B126" s="31" t="n">
        <f aca="false">MAX(0,B125-(D125-C125))</f>
        <v>3029692.49499531</v>
      </c>
      <c r="C126" s="31" t="n">
        <f aca="false">B126*Inputs!$B$13/12</f>
        <v>20450.4243412183</v>
      </c>
      <c r="D126" s="31" t="n">
        <f aca="false">IF(B126&lt;=0,0,MIN(Inputs!$B$14,B126+C126))</f>
        <v>27400</v>
      </c>
      <c r="E126" s="31" t="n">
        <f aca="false">MAX(0,E125-(G125-F125))</f>
        <v>3156136.96399205</v>
      </c>
      <c r="F126" s="31" t="n">
        <f aca="false">E126*Inputs!$B$20/12</f>
        <v>17753.2704224553</v>
      </c>
      <c r="G126" s="31" t="n">
        <f aca="false">IF(E126&lt;=0,0,MIN(Compare!$B$22,E126+F126))</f>
        <v>23998.129573024</v>
      </c>
      <c r="H126" s="31" t="n">
        <f aca="false">D126-G126</f>
        <v>3401.87042697603</v>
      </c>
      <c r="I126" s="31" t="n">
        <f aca="false">I125+H126</f>
        <v>411626.321664099</v>
      </c>
      <c r="J126" s="38" t="n">
        <f aca="false">IF(I126&gt;=Compare!$B$30,1,0)</f>
        <v>1</v>
      </c>
    </row>
    <row r="127" customFormat="false" ht="15" hidden="false" customHeight="false" outlineLevel="0" collapsed="false">
      <c r="A127" s="39" t="n">
        <v>122</v>
      </c>
      <c r="B127" s="34" t="n">
        <f aca="false">MAX(0,B126-(D126-C126))</f>
        <v>3022742.91933653</v>
      </c>
      <c r="C127" s="34" t="n">
        <f aca="false">B127*Inputs!$B$13/12</f>
        <v>20403.5147055215</v>
      </c>
      <c r="D127" s="34" t="n">
        <f aca="false">IF(B127&lt;=0,0,MIN(Inputs!$B$14,B127+C127))</f>
        <v>27400</v>
      </c>
      <c r="E127" s="34" t="n">
        <f aca="false">MAX(0,E126-(G126-F126))</f>
        <v>3149892.10484148</v>
      </c>
      <c r="F127" s="34" t="n">
        <f aca="false">E127*Inputs!$B$20/12</f>
        <v>17718.1430897334</v>
      </c>
      <c r="G127" s="34" t="n">
        <f aca="false">IF(E127&lt;=0,0,MIN(Compare!$B$22,E127+F127))</f>
        <v>23998.129573024</v>
      </c>
      <c r="H127" s="34" t="n">
        <f aca="false">D127-G127</f>
        <v>3401.87042697603</v>
      </c>
      <c r="I127" s="34" t="n">
        <f aca="false">I126+H127</f>
        <v>415028.192091075</v>
      </c>
      <c r="J127" s="39" t="n">
        <f aca="false">IF(I127&gt;=Compare!$B$30,1,0)</f>
        <v>1</v>
      </c>
    </row>
    <row r="128" customFormat="false" ht="15" hidden="false" customHeight="false" outlineLevel="0" collapsed="false">
      <c r="A128" s="38" t="n">
        <v>123</v>
      </c>
      <c r="B128" s="31" t="n">
        <f aca="false">MAX(0,B127-(D127-C127))</f>
        <v>3015746.43404205</v>
      </c>
      <c r="C128" s="31" t="n">
        <f aca="false">B128*Inputs!$B$13/12</f>
        <v>20356.2884297838</v>
      </c>
      <c r="D128" s="31" t="n">
        <f aca="false">IF(B128&lt;=0,0,MIN(Inputs!$B$14,B128+C128))</f>
        <v>27400</v>
      </c>
      <c r="E128" s="31" t="n">
        <f aca="false">MAX(0,E127-(G127-F127))</f>
        <v>3143612.11835819</v>
      </c>
      <c r="F128" s="31" t="n">
        <f aca="false">E128*Inputs!$B$20/12</f>
        <v>17682.8181657648</v>
      </c>
      <c r="G128" s="31" t="n">
        <f aca="false">IF(E128&lt;=0,0,MIN(Compare!$B$22,E128+F128))</f>
        <v>23998.129573024</v>
      </c>
      <c r="H128" s="31" t="n">
        <f aca="false">D128-G128</f>
        <v>3401.87042697603</v>
      </c>
      <c r="I128" s="31" t="n">
        <f aca="false">I127+H128</f>
        <v>418430.062518051</v>
      </c>
      <c r="J128" s="38" t="n">
        <f aca="false">IF(I128&gt;=Compare!$B$30,1,0)</f>
        <v>1</v>
      </c>
    </row>
    <row r="129" customFormat="false" ht="15" hidden="false" customHeight="false" outlineLevel="0" collapsed="false">
      <c r="A129" s="39" t="n">
        <v>124</v>
      </c>
      <c r="B129" s="34" t="n">
        <f aca="false">MAX(0,B128-(D128-C128))</f>
        <v>3008702.72247183</v>
      </c>
      <c r="C129" s="34" t="n">
        <f aca="false">B129*Inputs!$B$13/12</f>
        <v>20308.7433766849</v>
      </c>
      <c r="D129" s="34" t="n">
        <f aca="false">IF(B129&lt;=0,0,MIN(Inputs!$B$14,B129+C129))</f>
        <v>27400</v>
      </c>
      <c r="E129" s="34" t="n">
        <f aca="false">MAX(0,E128-(G128-F128))</f>
        <v>3137296.80695093</v>
      </c>
      <c r="F129" s="34" t="n">
        <f aca="false">E129*Inputs!$B$20/12</f>
        <v>17647.294539099</v>
      </c>
      <c r="G129" s="34" t="n">
        <f aca="false">IF(E129&lt;=0,0,MIN(Compare!$B$22,E129+F129))</f>
        <v>23998.129573024</v>
      </c>
      <c r="H129" s="34" t="n">
        <f aca="false">D129-G129</f>
        <v>3401.87042697603</v>
      </c>
      <c r="I129" s="34" t="n">
        <f aca="false">I128+H129</f>
        <v>421831.932945027</v>
      </c>
      <c r="J129" s="39" t="n">
        <f aca="false">IF(I129&gt;=Compare!$B$30,1,0)</f>
        <v>1</v>
      </c>
    </row>
    <row r="130" customFormat="false" ht="15" hidden="false" customHeight="false" outlineLevel="0" collapsed="false">
      <c r="A130" s="38" t="n">
        <v>125</v>
      </c>
      <c r="B130" s="31" t="n">
        <f aca="false">MAX(0,B129-(D129-C129))</f>
        <v>3001611.46584852</v>
      </c>
      <c r="C130" s="31" t="n">
        <f aca="false">B130*Inputs!$B$13/12</f>
        <v>20260.8773944775</v>
      </c>
      <c r="D130" s="31" t="n">
        <f aca="false">IF(B130&lt;=0,0,MIN(Inputs!$B$14,B130+C130))</f>
        <v>27400</v>
      </c>
      <c r="E130" s="31" t="n">
        <f aca="false">MAX(0,E129-(G129-F129))</f>
        <v>3130945.97191701</v>
      </c>
      <c r="F130" s="31" t="n">
        <f aca="false">E130*Inputs!$B$20/12</f>
        <v>17611.5710920332</v>
      </c>
      <c r="G130" s="31" t="n">
        <f aca="false">IF(E130&lt;=0,0,MIN(Compare!$B$22,E130+F130))</f>
        <v>23998.129573024</v>
      </c>
      <c r="H130" s="31" t="n">
        <f aca="false">D130-G130</f>
        <v>3401.87042697603</v>
      </c>
      <c r="I130" s="31" t="n">
        <f aca="false">I129+H130</f>
        <v>425233.803372003</v>
      </c>
      <c r="J130" s="38" t="n">
        <f aca="false">IF(I130&gt;=Compare!$B$30,1,0)</f>
        <v>1</v>
      </c>
    </row>
    <row r="131" customFormat="false" ht="15" hidden="false" customHeight="false" outlineLevel="0" collapsed="false">
      <c r="A131" s="39" t="n">
        <v>126</v>
      </c>
      <c r="B131" s="34" t="n">
        <f aca="false">MAX(0,B130-(D130-C130))</f>
        <v>2994472.34324299</v>
      </c>
      <c r="C131" s="34" t="n">
        <f aca="false">B131*Inputs!$B$13/12</f>
        <v>20212.6883168902</v>
      </c>
      <c r="D131" s="34" t="n">
        <f aca="false">IF(B131&lt;=0,0,MIN(Inputs!$B$14,B131+C131))</f>
        <v>27400</v>
      </c>
      <c r="E131" s="34" t="n">
        <f aca="false">MAX(0,E130-(G130-F130))</f>
        <v>3124559.41343602</v>
      </c>
      <c r="F131" s="34" t="n">
        <f aca="false">E131*Inputs!$B$20/12</f>
        <v>17575.6467005776</v>
      </c>
      <c r="G131" s="34" t="n">
        <f aca="false">IF(E131&lt;=0,0,MIN(Compare!$B$22,E131+F131))</f>
        <v>23998.129573024</v>
      </c>
      <c r="H131" s="34" t="n">
        <f aca="false">D131-G131</f>
        <v>3401.87042697603</v>
      </c>
      <c r="I131" s="34" t="n">
        <f aca="false">I130+H131</f>
        <v>428635.673798979</v>
      </c>
      <c r="J131" s="39" t="n">
        <f aca="false">IF(I131&gt;=Compare!$B$30,1,0)</f>
        <v>1</v>
      </c>
    </row>
    <row r="132" customFormat="false" ht="15" hidden="false" customHeight="false" outlineLevel="0" collapsed="false">
      <c r="A132" s="38" t="n">
        <v>127</v>
      </c>
      <c r="B132" s="31" t="n">
        <f aca="false">MAX(0,B131-(D131-C131))</f>
        <v>2987285.03155988</v>
      </c>
      <c r="C132" s="31" t="n">
        <f aca="false">B132*Inputs!$B$13/12</f>
        <v>20164.1739630292</v>
      </c>
      <c r="D132" s="31" t="n">
        <f aca="false">IF(B132&lt;=0,0,MIN(Inputs!$B$14,B132+C132))</f>
        <v>27400</v>
      </c>
      <c r="E132" s="31" t="n">
        <f aca="false">MAX(0,E131-(G131-F131))</f>
        <v>3118136.93056357</v>
      </c>
      <c r="F132" s="31" t="n">
        <f aca="false">E132*Inputs!$B$20/12</f>
        <v>17539.5202344201</v>
      </c>
      <c r="G132" s="31" t="n">
        <f aca="false">IF(E132&lt;=0,0,MIN(Compare!$B$22,E132+F132))</f>
        <v>23998.129573024</v>
      </c>
      <c r="H132" s="31" t="n">
        <f aca="false">D132-G132</f>
        <v>3401.87042697603</v>
      </c>
      <c r="I132" s="31" t="n">
        <f aca="false">I131+H132</f>
        <v>432037.544225955</v>
      </c>
      <c r="J132" s="38" t="n">
        <f aca="false">IF(I132&gt;=Compare!$B$30,1,0)</f>
        <v>1</v>
      </c>
    </row>
    <row r="133" customFormat="false" ht="15" hidden="false" customHeight="false" outlineLevel="0" collapsed="false">
      <c r="A133" s="39" t="n">
        <v>128</v>
      </c>
      <c r="B133" s="34" t="n">
        <f aca="false">MAX(0,B132-(D132-C132))</f>
        <v>2980049.20552291</v>
      </c>
      <c r="C133" s="34" t="n">
        <f aca="false">B133*Inputs!$B$13/12</f>
        <v>20115.3321372797</v>
      </c>
      <c r="D133" s="34" t="n">
        <f aca="false">IF(B133&lt;=0,0,MIN(Inputs!$B$14,B133+C133))</f>
        <v>27400</v>
      </c>
      <c r="E133" s="34" t="n">
        <f aca="false">MAX(0,E132-(G132-F132))</f>
        <v>3111678.32122497</v>
      </c>
      <c r="F133" s="34" t="n">
        <f aca="false">E133*Inputs!$B$20/12</f>
        <v>17503.1905568905</v>
      </c>
      <c r="G133" s="34" t="n">
        <f aca="false">IF(E133&lt;=0,0,MIN(Compare!$B$22,E133+F133))</f>
        <v>23998.129573024</v>
      </c>
      <c r="H133" s="34" t="n">
        <f aca="false">D133-G133</f>
        <v>3401.87042697603</v>
      </c>
      <c r="I133" s="34" t="n">
        <f aca="false">I132+H133</f>
        <v>435439.414652931</v>
      </c>
      <c r="J133" s="39" t="n">
        <f aca="false">IF(I133&gt;=Compare!$B$30,1,0)</f>
        <v>1</v>
      </c>
    </row>
    <row r="134" customFormat="false" ht="15" hidden="false" customHeight="false" outlineLevel="0" collapsed="false">
      <c r="A134" s="38" t="n">
        <v>129</v>
      </c>
      <c r="B134" s="31" t="n">
        <f aca="false">MAX(0,B133-(D133-C133))</f>
        <v>2972764.53766019</v>
      </c>
      <c r="C134" s="31" t="n">
        <f aca="false">B134*Inputs!$B$13/12</f>
        <v>20066.1606292063</v>
      </c>
      <c r="D134" s="31" t="n">
        <f aca="false">IF(B134&lt;=0,0,MIN(Inputs!$B$14,B134+C134))</f>
        <v>27400</v>
      </c>
      <c r="E134" s="31" t="n">
        <f aca="false">MAX(0,E133-(G133-F133))</f>
        <v>3105183.38220884</v>
      </c>
      <c r="F134" s="31" t="n">
        <f aca="false">E134*Inputs!$B$20/12</f>
        <v>17466.6565249247</v>
      </c>
      <c r="G134" s="31" t="n">
        <f aca="false">IF(E134&lt;=0,0,MIN(Compare!$B$22,E134+F134))</f>
        <v>23998.129573024</v>
      </c>
      <c r="H134" s="31" t="n">
        <f aca="false">D134-G134</f>
        <v>3401.87042697603</v>
      </c>
      <c r="I134" s="31" t="n">
        <f aca="false">I133+H134</f>
        <v>438841.285079907</v>
      </c>
      <c r="J134" s="38" t="n">
        <f aca="false">IF(I134&gt;=Compare!$B$30,1,0)</f>
        <v>1</v>
      </c>
    </row>
    <row r="135" customFormat="false" ht="15" hidden="false" customHeight="false" outlineLevel="0" collapsed="false">
      <c r="A135" s="39" t="n">
        <v>130</v>
      </c>
      <c r="B135" s="34" t="n">
        <f aca="false">MAX(0,B134-(D134-C134))</f>
        <v>2965430.6982894</v>
      </c>
      <c r="C135" s="34" t="n">
        <f aca="false">B135*Inputs!$B$13/12</f>
        <v>20016.6572134534</v>
      </c>
      <c r="D135" s="34" t="n">
        <f aca="false">IF(B135&lt;=0,0,MIN(Inputs!$B$14,B135+C135))</f>
        <v>27400</v>
      </c>
      <c r="E135" s="34" t="n">
        <f aca="false">MAX(0,E134-(G134-F134))</f>
        <v>3098651.90916074</v>
      </c>
      <c r="F135" s="34" t="n">
        <f aca="false">E135*Inputs!$B$20/12</f>
        <v>17429.9169890291</v>
      </c>
      <c r="G135" s="34" t="n">
        <f aca="false">IF(E135&lt;=0,0,MIN(Compare!$B$22,E135+F135))</f>
        <v>23998.129573024</v>
      </c>
      <c r="H135" s="34" t="n">
        <f aca="false">D135-G135</f>
        <v>3401.87042697603</v>
      </c>
      <c r="I135" s="34" t="n">
        <f aca="false">I134+H135</f>
        <v>442243.155506883</v>
      </c>
      <c r="J135" s="39" t="n">
        <f aca="false">IF(I135&gt;=Compare!$B$30,1,0)</f>
        <v>1</v>
      </c>
    </row>
    <row r="136" customFormat="false" ht="15" hidden="false" customHeight="false" outlineLevel="0" collapsed="false">
      <c r="A136" s="38" t="n">
        <v>131</v>
      </c>
      <c r="B136" s="31" t="n">
        <f aca="false">MAX(0,B135-(D135-C135))</f>
        <v>2958047.35550285</v>
      </c>
      <c r="C136" s="31" t="n">
        <f aca="false">B136*Inputs!$B$13/12</f>
        <v>19966.8196496442</v>
      </c>
      <c r="D136" s="31" t="n">
        <f aca="false">IF(B136&lt;=0,0,MIN(Inputs!$B$14,B136+C136))</f>
        <v>27400</v>
      </c>
      <c r="E136" s="31" t="n">
        <f aca="false">MAX(0,E135-(G135-F135))</f>
        <v>3092083.69657674</v>
      </c>
      <c r="F136" s="31" t="n">
        <f aca="false">E136*Inputs!$B$20/12</f>
        <v>17392.9707932442</v>
      </c>
      <c r="G136" s="31" t="n">
        <f aca="false">IF(E136&lt;=0,0,MIN(Compare!$B$22,E136+F136))</f>
        <v>23998.129573024</v>
      </c>
      <c r="H136" s="31" t="n">
        <f aca="false">D136-G136</f>
        <v>3401.87042697603</v>
      </c>
      <c r="I136" s="31" t="n">
        <f aca="false">I135+H136</f>
        <v>445645.025933859</v>
      </c>
      <c r="J136" s="38" t="n">
        <f aca="false">IF(I136&gt;=Compare!$B$30,1,0)</f>
        <v>1</v>
      </c>
    </row>
    <row r="137" customFormat="false" ht="15" hidden="false" customHeight="false" outlineLevel="0" collapsed="false">
      <c r="A137" s="39" t="n">
        <v>132</v>
      </c>
      <c r="B137" s="34" t="n">
        <f aca="false">MAX(0,B136-(D136-C136))</f>
        <v>2950614.1751525</v>
      </c>
      <c r="C137" s="34" t="n">
        <f aca="false">B137*Inputs!$B$13/12</f>
        <v>19916.6456822793</v>
      </c>
      <c r="D137" s="34" t="n">
        <f aca="false">IF(B137&lt;=0,0,MIN(Inputs!$B$14,B137+C137))</f>
        <v>27400</v>
      </c>
      <c r="E137" s="34" t="n">
        <f aca="false">MAX(0,E136-(G136-F136))</f>
        <v>3085478.53779696</v>
      </c>
      <c r="F137" s="34" t="n">
        <f aca="false">E137*Inputs!$B$20/12</f>
        <v>17355.8167751079</v>
      </c>
      <c r="G137" s="34" t="n">
        <f aca="false">IF(E137&lt;=0,0,MIN(Compare!$B$22,E137+F137))</f>
        <v>23998.129573024</v>
      </c>
      <c r="H137" s="34" t="n">
        <f aca="false">D137-G137</f>
        <v>3401.87042697603</v>
      </c>
      <c r="I137" s="34" t="n">
        <f aca="false">I136+H137</f>
        <v>449046.896360835</v>
      </c>
      <c r="J137" s="39" t="n">
        <f aca="false">IF(I137&gt;=Compare!$B$30,1,0)</f>
        <v>1</v>
      </c>
    </row>
    <row r="138" customFormat="false" ht="15" hidden="false" customHeight="false" outlineLevel="0" collapsed="false">
      <c r="A138" s="38" t="n">
        <v>133</v>
      </c>
      <c r="B138" s="31" t="n">
        <f aca="false">MAX(0,B137-(D137-C137))</f>
        <v>2943130.82083477</v>
      </c>
      <c r="C138" s="31" t="n">
        <f aca="false">B138*Inputs!$B$13/12</f>
        <v>19866.1330406347</v>
      </c>
      <c r="D138" s="31" t="n">
        <f aca="false">IF(B138&lt;=0,0,MIN(Inputs!$B$14,B138+C138))</f>
        <v>27400</v>
      </c>
      <c r="E138" s="31" t="n">
        <f aca="false">MAX(0,E137-(G137-F137))</f>
        <v>3078836.22499905</v>
      </c>
      <c r="F138" s="31" t="n">
        <f aca="false">E138*Inputs!$B$20/12</f>
        <v>17318.4537656196</v>
      </c>
      <c r="G138" s="31" t="n">
        <f aca="false">IF(E138&lt;=0,0,MIN(Compare!$B$22,E138+F138))</f>
        <v>23998.129573024</v>
      </c>
      <c r="H138" s="31" t="n">
        <f aca="false">D138-G138</f>
        <v>3401.87042697603</v>
      </c>
      <c r="I138" s="31" t="n">
        <f aca="false">I137+H138</f>
        <v>452448.766787811</v>
      </c>
      <c r="J138" s="38" t="n">
        <f aca="false">IF(I138&gt;=Compare!$B$30,1,0)</f>
        <v>1</v>
      </c>
    </row>
    <row r="139" customFormat="false" ht="15" hidden="false" customHeight="false" outlineLevel="0" collapsed="false">
      <c r="A139" s="39" t="n">
        <v>134</v>
      </c>
      <c r="B139" s="34" t="n">
        <f aca="false">MAX(0,B138-(D138-C138))</f>
        <v>2935596.95387541</v>
      </c>
      <c r="C139" s="34" t="n">
        <f aca="false">B139*Inputs!$B$13/12</f>
        <v>19815.279438659</v>
      </c>
      <c r="D139" s="34" t="n">
        <f aca="false">IF(B139&lt;=0,0,MIN(Inputs!$B$14,B139+C139))</f>
        <v>27400</v>
      </c>
      <c r="E139" s="34" t="n">
        <f aca="false">MAX(0,E138-(G138-F138))</f>
        <v>3072156.54919164</v>
      </c>
      <c r="F139" s="34" t="n">
        <f aca="false">E139*Inputs!$B$20/12</f>
        <v>17280.880589203</v>
      </c>
      <c r="G139" s="34" t="n">
        <f aca="false">IF(E139&lt;=0,0,MIN(Compare!$B$22,E139+F139))</f>
        <v>23998.129573024</v>
      </c>
      <c r="H139" s="34" t="n">
        <f aca="false">D139-G139</f>
        <v>3401.87042697603</v>
      </c>
      <c r="I139" s="34" t="n">
        <f aca="false">I138+H139</f>
        <v>455850.637214787</v>
      </c>
      <c r="J139" s="39" t="n">
        <f aca="false">IF(I139&gt;=Compare!$B$30,1,0)</f>
        <v>1</v>
      </c>
    </row>
    <row r="140" customFormat="false" ht="15" hidden="false" customHeight="false" outlineLevel="0" collapsed="false">
      <c r="A140" s="38" t="n">
        <v>135</v>
      </c>
      <c r="B140" s="31" t="n">
        <f aca="false">MAX(0,B139-(D139-C139))</f>
        <v>2928012.23331407</v>
      </c>
      <c r="C140" s="31" t="n">
        <f aca="false">B140*Inputs!$B$13/12</f>
        <v>19764.08257487</v>
      </c>
      <c r="D140" s="31" t="n">
        <f aca="false">IF(B140&lt;=0,0,MIN(Inputs!$B$14,B140+C140))</f>
        <v>27400</v>
      </c>
      <c r="E140" s="31" t="n">
        <f aca="false">MAX(0,E139-(G139-F139))</f>
        <v>3065439.30020782</v>
      </c>
      <c r="F140" s="31" t="n">
        <f aca="false">E140*Inputs!$B$20/12</f>
        <v>17243.096063669</v>
      </c>
      <c r="G140" s="31" t="n">
        <f aca="false">IF(E140&lt;=0,0,MIN(Compare!$B$22,E140+F140))</f>
        <v>23998.129573024</v>
      </c>
      <c r="H140" s="31" t="n">
        <f aca="false">D140-G140</f>
        <v>3401.87042697603</v>
      </c>
      <c r="I140" s="31" t="n">
        <f aca="false">I139+H140</f>
        <v>459252.507641763</v>
      </c>
      <c r="J140" s="38" t="n">
        <f aca="false">IF(I140&gt;=Compare!$B$30,1,0)</f>
        <v>1</v>
      </c>
    </row>
    <row r="141" customFormat="false" ht="15" hidden="false" customHeight="false" outlineLevel="0" collapsed="false">
      <c r="A141" s="39" t="n">
        <v>136</v>
      </c>
      <c r="B141" s="34" t="n">
        <f aca="false">MAX(0,B140-(D140-C140))</f>
        <v>2920376.31588894</v>
      </c>
      <c r="C141" s="34" t="n">
        <f aca="false">B141*Inputs!$B$13/12</f>
        <v>19712.5401322503</v>
      </c>
      <c r="D141" s="34" t="n">
        <f aca="false">IF(B141&lt;=0,0,MIN(Inputs!$B$14,B141+C141))</f>
        <v>27400</v>
      </c>
      <c r="E141" s="34" t="n">
        <f aca="false">MAX(0,E140-(G140-F140))</f>
        <v>3058684.26669846</v>
      </c>
      <c r="F141" s="34" t="n">
        <f aca="false">E141*Inputs!$B$20/12</f>
        <v>17205.0990001789</v>
      </c>
      <c r="G141" s="34" t="n">
        <f aca="false">IF(E141&lt;=0,0,MIN(Compare!$B$22,E141+F141))</f>
        <v>23998.129573024</v>
      </c>
      <c r="H141" s="34" t="n">
        <f aca="false">D141-G141</f>
        <v>3401.87042697603</v>
      </c>
      <c r="I141" s="34" t="n">
        <f aca="false">I140+H141</f>
        <v>462654.378068739</v>
      </c>
      <c r="J141" s="39" t="n">
        <f aca="false">IF(I141&gt;=Compare!$B$30,1,0)</f>
        <v>1</v>
      </c>
    </row>
    <row r="142" customFormat="false" ht="15" hidden="false" customHeight="false" outlineLevel="0" collapsed="false">
      <c r="A142" s="38" t="n">
        <v>137</v>
      </c>
      <c r="B142" s="31" t="n">
        <f aca="false">MAX(0,B141-(D141-C141))</f>
        <v>2912688.85602119</v>
      </c>
      <c r="C142" s="31" t="n">
        <f aca="false">B142*Inputs!$B$13/12</f>
        <v>19660.649778143</v>
      </c>
      <c r="D142" s="31" t="n">
        <f aca="false">IF(B142&lt;=0,0,MIN(Inputs!$B$14,B142+C142))</f>
        <v>27400</v>
      </c>
      <c r="E142" s="31" t="n">
        <f aca="false">MAX(0,E141-(G141-F141))</f>
        <v>3051891.23612562</v>
      </c>
      <c r="F142" s="31" t="n">
        <f aca="false">E142*Inputs!$B$20/12</f>
        <v>17166.8882032066</v>
      </c>
      <c r="G142" s="31" t="n">
        <f aca="false">IF(E142&lt;=0,0,MIN(Compare!$B$22,E142+F142))</f>
        <v>23998.129573024</v>
      </c>
      <c r="H142" s="31" t="n">
        <f aca="false">D142-G142</f>
        <v>3401.87042697603</v>
      </c>
      <c r="I142" s="31" t="n">
        <f aca="false">I141+H142</f>
        <v>466056.248495715</v>
      </c>
      <c r="J142" s="38" t="n">
        <f aca="false">IF(I142&gt;=Compare!$B$30,1,0)</f>
        <v>1</v>
      </c>
    </row>
    <row r="143" customFormat="false" ht="15" hidden="false" customHeight="false" outlineLevel="0" collapsed="false">
      <c r="A143" s="39" t="n">
        <v>138</v>
      </c>
      <c r="B143" s="34" t="n">
        <f aca="false">MAX(0,B142-(D142-C142))</f>
        <v>2904949.50579933</v>
      </c>
      <c r="C143" s="34" t="n">
        <f aca="false">B143*Inputs!$B$13/12</f>
        <v>19608.4091641455</v>
      </c>
      <c r="D143" s="34" t="n">
        <f aca="false">IF(B143&lt;=0,0,MIN(Inputs!$B$14,B143+C143))</f>
        <v>27400</v>
      </c>
      <c r="E143" s="34" t="n">
        <f aca="false">MAX(0,E142-(G142-F142))</f>
        <v>3045059.9947558</v>
      </c>
      <c r="F143" s="34" t="n">
        <f aca="false">E143*Inputs!$B$20/12</f>
        <v>17128.4624705014</v>
      </c>
      <c r="G143" s="34" t="n">
        <f aca="false">IF(E143&lt;=0,0,MIN(Compare!$B$22,E143+F143))</f>
        <v>23998.129573024</v>
      </c>
      <c r="H143" s="34" t="n">
        <f aca="false">D143-G143</f>
        <v>3401.87042697603</v>
      </c>
      <c r="I143" s="34" t="n">
        <f aca="false">I142+H143</f>
        <v>469458.118922691</v>
      </c>
      <c r="J143" s="39" t="n">
        <f aca="false">IF(I143&gt;=Compare!$B$30,1,0)</f>
        <v>1</v>
      </c>
    </row>
    <row r="144" customFormat="false" ht="15" hidden="false" customHeight="false" outlineLevel="0" collapsed="false">
      <c r="A144" s="38" t="n">
        <v>139</v>
      </c>
      <c r="B144" s="31" t="n">
        <f aca="false">MAX(0,B143-(D143-C143))</f>
        <v>2897157.91496348</v>
      </c>
      <c r="C144" s="31" t="n">
        <f aca="false">B144*Inputs!$B$13/12</f>
        <v>19555.8159260035</v>
      </c>
      <c r="D144" s="31" t="n">
        <f aca="false">IF(B144&lt;=0,0,MIN(Inputs!$B$14,B144+C144))</f>
        <v>27400</v>
      </c>
      <c r="E144" s="31" t="n">
        <f aca="false">MAX(0,E143-(G143-F143))</f>
        <v>3038190.32765328</v>
      </c>
      <c r="F144" s="31" t="n">
        <f aca="false">E144*Inputs!$B$20/12</f>
        <v>17089.8205930497</v>
      </c>
      <c r="G144" s="31" t="n">
        <f aca="false">IF(E144&lt;=0,0,MIN(Compare!$B$22,E144+F144))</f>
        <v>23998.129573024</v>
      </c>
      <c r="H144" s="31" t="n">
        <f aca="false">D144-G144</f>
        <v>3401.87042697603</v>
      </c>
      <c r="I144" s="31" t="n">
        <f aca="false">I143+H144</f>
        <v>472859.989349667</v>
      </c>
      <c r="J144" s="38" t="n">
        <f aca="false">IF(I144&gt;=Compare!$B$30,1,0)</f>
        <v>1</v>
      </c>
    </row>
    <row r="145" customFormat="false" ht="15" hidden="false" customHeight="false" outlineLevel="0" collapsed="false">
      <c r="A145" s="39" t="n">
        <v>140</v>
      </c>
      <c r="B145" s="34" t="n">
        <f aca="false">MAX(0,B144-(D144-C144))</f>
        <v>2889313.73088948</v>
      </c>
      <c r="C145" s="34" t="n">
        <f aca="false">B145*Inputs!$B$13/12</f>
        <v>19502.867683504</v>
      </c>
      <c r="D145" s="34" t="n">
        <f aca="false">IF(B145&lt;=0,0,MIN(Inputs!$B$14,B145+C145))</f>
        <v>27400</v>
      </c>
      <c r="E145" s="34" t="n">
        <f aca="false">MAX(0,E144-(G144-F144))</f>
        <v>3031282.01867331</v>
      </c>
      <c r="F145" s="34" t="n">
        <f aca="false">E145*Inputs!$B$20/12</f>
        <v>17050.9613550373</v>
      </c>
      <c r="G145" s="34" t="n">
        <f aca="false">IF(E145&lt;=0,0,MIN(Compare!$B$22,E145+F145))</f>
        <v>23998.129573024</v>
      </c>
      <c r="H145" s="34" t="n">
        <f aca="false">D145-G145</f>
        <v>3401.87042697603</v>
      </c>
      <c r="I145" s="34" t="n">
        <f aca="false">I144+H145</f>
        <v>476261.859776643</v>
      </c>
      <c r="J145" s="39" t="n">
        <f aca="false">IF(I145&gt;=Compare!$B$30,1,0)</f>
        <v>1</v>
      </c>
    </row>
    <row r="146" customFormat="false" ht="15" hidden="false" customHeight="false" outlineLevel="0" collapsed="false">
      <c r="A146" s="38" t="n">
        <v>141</v>
      </c>
      <c r="B146" s="31" t="n">
        <f aca="false">MAX(0,B145-(D145-C145))</f>
        <v>2881416.59857298</v>
      </c>
      <c r="C146" s="31" t="n">
        <f aca="false">B146*Inputs!$B$13/12</f>
        <v>19449.5620403676</v>
      </c>
      <c r="D146" s="31" t="n">
        <f aca="false">IF(B146&lt;=0,0,MIN(Inputs!$B$14,B146+C146))</f>
        <v>27400</v>
      </c>
      <c r="E146" s="31" t="n">
        <f aca="false">MAX(0,E145-(G145-F145))</f>
        <v>3024334.85045532</v>
      </c>
      <c r="F146" s="31" t="n">
        <f aca="false">E146*Inputs!$B$20/12</f>
        <v>17011.8835338112</v>
      </c>
      <c r="G146" s="31" t="n">
        <f aca="false">IF(E146&lt;=0,0,MIN(Compare!$B$22,E146+F146))</f>
        <v>23998.129573024</v>
      </c>
      <c r="H146" s="31" t="n">
        <f aca="false">D146-G146</f>
        <v>3401.87042697603</v>
      </c>
      <c r="I146" s="31" t="n">
        <f aca="false">I145+H146</f>
        <v>479663.730203619</v>
      </c>
      <c r="J146" s="38" t="n">
        <f aca="false">IF(I146&gt;=Compare!$B$30,1,0)</f>
        <v>1</v>
      </c>
    </row>
    <row r="147" customFormat="false" ht="15" hidden="false" customHeight="false" outlineLevel="0" collapsed="false">
      <c r="A147" s="39" t="n">
        <v>142</v>
      </c>
      <c r="B147" s="34" t="n">
        <f aca="false">MAX(0,B146-(D146-C146))</f>
        <v>2873466.16061335</v>
      </c>
      <c r="C147" s="34" t="n">
        <f aca="false">B147*Inputs!$B$13/12</f>
        <v>19395.8965841401</v>
      </c>
      <c r="D147" s="34" t="n">
        <f aca="false">IF(B147&lt;=0,0,MIN(Inputs!$B$14,B147+C147))</f>
        <v>27400</v>
      </c>
      <c r="E147" s="34" t="n">
        <f aca="false">MAX(0,E146-(G146-F146))</f>
        <v>3017348.60441611</v>
      </c>
      <c r="F147" s="34" t="n">
        <f aca="false">E147*Inputs!$B$20/12</f>
        <v>16972.5858998406</v>
      </c>
      <c r="G147" s="34" t="n">
        <f aca="false">IF(E147&lt;=0,0,MIN(Compare!$B$22,E147+F147))</f>
        <v>23998.129573024</v>
      </c>
      <c r="H147" s="34" t="n">
        <f aca="false">D147-G147</f>
        <v>3401.87042697603</v>
      </c>
      <c r="I147" s="34" t="n">
        <f aca="false">I146+H147</f>
        <v>483065.600630595</v>
      </c>
      <c r="J147" s="39" t="n">
        <f aca="false">IF(I147&gt;=Compare!$B$30,1,0)</f>
        <v>1</v>
      </c>
    </row>
    <row r="148" customFormat="false" ht="15" hidden="false" customHeight="false" outlineLevel="0" collapsed="false">
      <c r="A148" s="38" t="n">
        <v>143</v>
      </c>
      <c r="B148" s="31" t="n">
        <f aca="false">MAX(0,B147-(D147-C147))</f>
        <v>2865462.05719749</v>
      </c>
      <c r="C148" s="31" t="n">
        <f aca="false">B148*Inputs!$B$13/12</f>
        <v>19341.8688860831</v>
      </c>
      <c r="D148" s="31" t="n">
        <f aca="false">IF(B148&lt;=0,0,MIN(Inputs!$B$14,B148+C148))</f>
        <v>27400</v>
      </c>
      <c r="E148" s="31" t="n">
        <f aca="false">MAX(0,E147-(G147-F147))</f>
        <v>3010323.06074292</v>
      </c>
      <c r="F148" s="31" t="n">
        <f aca="false">E148*Inputs!$B$20/12</f>
        <v>16933.0672166789</v>
      </c>
      <c r="G148" s="31" t="n">
        <f aca="false">IF(E148&lt;=0,0,MIN(Compare!$B$22,E148+F148))</f>
        <v>23998.129573024</v>
      </c>
      <c r="H148" s="31" t="n">
        <f aca="false">D148-G148</f>
        <v>3401.87042697603</v>
      </c>
      <c r="I148" s="31" t="n">
        <f aca="false">I147+H148</f>
        <v>486467.471057571</v>
      </c>
      <c r="J148" s="38" t="n">
        <f aca="false">IF(I148&gt;=Compare!$B$30,1,0)</f>
        <v>1</v>
      </c>
    </row>
    <row r="149" customFormat="false" ht="15" hidden="false" customHeight="false" outlineLevel="0" collapsed="false">
      <c r="A149" s="39" t="n">
        <v>144</v>
      </c>
      <c r="B149" s="34" t="n">
        <f aca="false">MAX(0,B148-(D148-C148))</f>
        <v>2857403.92608358</v>
      </c>
      <c r="C149" s="34" t="n">
        <f aca="false">B149*Inputs!$B$13/12</f>
        <v>19287.4765010641</v>
      </c>
      <c r="D149" s="34" t="n">
        <f aca="false">IF(B149&lt;=0,0,MIN(Inputs!$B$14,B149+C149))</f>
        <v>27400</v>
      </c>
      <c r="E149" s="34" t="n">
        <f aca="false">MAX(0,E148-(G148-F148))</f>
        <v>3003257.99838658</v>
      </c>
      <c r="F149" s="34" t="n">
        <f aca="false">E149*Inputs!$B$20/12</f>
        <v>16893.3262409245</v>
      </c>
      <c r="G149" s="34" t="n">
        <f aca="false">IF(E149&lt;=0,0,MIN(Compare!$B$22,E149+F149))</f>
        <v>23998.129573024</v>
      </c>
      <c r="H149" s="34" t="n">
        <f aca="false">D149-G149</f>
        <v>3401.87042697603</v>
      </c>
      <c r="I149" s="34" t="n">
        <f aca="false">I148+H149</f>
        <v>489869.341484547</v>
      </c>
      <c r="J149" s="39" t="n">
        <f aca="false">IF(I149&gt;=Compare!$B$30,1,0)</f>
        <v>1</v>
      </c>
    </row>
    <row r="150" customFormat="false" ht="15" hidden="false" customHeight="false" outlineLevel="0" collapsed="false">
      <c r="A150" s="38" t="n">
        <v>145</v>
      </c>
      <c r="B150" s="31" t="n">
        <f aca="false">MAX(0,B149-(D149-C149))</f>
        <v>2849291.40258464</v>
      </c>
      <c r="C150" s="31" t="n">
        <f aca="false">B150*Inputs!$B$13/12</f>
        <v>19232.7169674463</v>
      </c>
      <c r="D150" s="31" t="n">
        <f aca="false">IF(B150&lt;=0,0,MIN(Inputs!$B$14,B150+C150))</f>
        <v>27400</v>
      </c>
      <c r="E150" s="31" t="n">
        <f aca="false">MAX(0,E149-(G149-F149))</f>
        <v>2996153.19505448</v>
      </c>
      <c r="F150" s="31" t="n">
        <f aca="false">E150*Inputs!$B$20/12</f>
        <v>16853.3617221814</v>
      </c>
      <c r="G150" s="31" t="n">
        <f aca="false">IF(E150&lt;=0,0,MIN(Compare!$B$22,E150+F150))</f>
        <v>23998.129573024</v>
      </c>
      <c r="H150" s="31" t="n">
        <f aca="false">D150-G150</f>
        <v>3401.87042697603</v>
      </c>
      <c r="I150" s="31" t="n">
        <f aca="false">I149+H150</f>
        <v>493271.211911523</v>
      </c>
      <c r="J150" s="38" t="n">
        <f aca="false">IF(I150&gt;=Compare!$B$30,1,0)</f>
        <v>1</v>
      </c>
    </row>
    <row r="151" customFormat="false" ht="15" hidden="false" customHeight="false" outlineLevel="0" collapsed="false">
      <c r="A151" s="39" t="n">
        <v>146</v>
      </c>
      <c r="B151" s="34" t="n">
        <f aca="false">MAX(0,B150-(D150-C150))</f>
        <v>2841124.11955209</v>
      </c>
      <c r="C151" s="34" t="n">
        <f aca="false">B151*Inputs!$B$13/12</f>
        <v>19177.5878069766</v>
      </c>
      <c r="D151" s="34" t="n">
        <f aca="false">IF(B151&lt;=0,0,MIN(Inputs!$B$14,B151+C151))</f>
        <v>27400</v>
      </c>
      <c r="E151" s="34" t="n">
        <f aca="false">MAX(0,E150-(G150-F150))</f>
        <v>2989008.42720364</v>
      </c>
      <c r="F151" s="34" t="n">
        <f aca="false">E151*Inputs!$B$20/12</f>
        <v>16813.1724030205</v>
      </c>
      <c r="G151" s="34" t="n">
        <f aca="false">IF(E151&lt;=0,0,MIN(Compare!$B$22,E151+F151))</f>
        <v>23998.129573024</v>
      </c>
      <c r="H151" s="34" t="n">
        <f aca="false">D151-G151</f>
        <v>3401.87042697603</v>
      </c>
      <c r="I151" s="34" t="n">
        <f aca="false">I150+H151</f>
        <v>496673.082338499</v>
      </c>
      <c r="J151" s="39" t="n">
        <f aca="false">IF(I151&gt;=Compare!$B$30,1,0)</f>
        <v>1</v>
      </c>
    </row>
    <row r="152" customFormat="false" ht="15" hidden="false" customHeight="false" outlineLevel="0" collapsed="false">
      <c r="A152" s="38" t="n">
        <v>147</v>
      </c>
      <c r="B152" s="31" t="n">
        <f aca="false">MAX(0,B151-(D151-C151))</f>
        <v>2832901.70735906</v>
      </c>
      <c r="C152" s="31" t="n">
        <f aca="false">B152*Inputs!$B$13/12</f>
        <v>19122.0865246737</v>
      </c>
      <c r="D152" s="31" t="n">
        <f aca="false">IF(B152&lt;=0,0,MIN(Inputs!$B$14,B152+C152))</f>
        <v>27400</v>
      </c>
      <c r="E152" s="31" t="n">
        <f aca="false">MAX(0,E151-(G151-F151))</f>
        <v>2981823.47003363</v>
      </c>
      <c r="F152" s="31" t="n">
        <f aca="false">E152*Inputs!$B$20/12</f>
        <v>16772.7570189392</v>
      </c>
      <c r="G152" s="31" t="n">
        <f aca="false">IF(E152&lt;=0,0,MIN(Compare!$B$22,E152+F152))</f>
        <v>23998.129573024</v>
      </c>
      <c r="H152" s="31" t="n">
        <f aca="false">D152-G152</f>
        <v>3401.87042697603</v>
      </c>
      <c r="I152" s="31" t="n">
        <f aca="false">I151+H152</f>
        <v>500074.952765475</v>
      </c>
      <c r="J152" s="38" t="n">
        <f aca="false">IF(I152&gt;=Compare!$B$30,1,0)</f>
        <v>1</v>
      </c>
    </row>
    <row r="153" customFormat="false" ht="15" hidden="false" customHeight="false" outlineLevel="0" collapsed="false">
      <c r="A153" s="39" t="n">
        <v>148</v>
      </c>
      <c r="B153" s="34" t="n">
        <f aca="false">MAX(0,B152-(D152-C152))</f>
        <v>2824623.79388374</v>
      </c>
      <c r="C153" s="34" t="n">
        <f aca="false">B153*Inputs!$B$13/12</f>
        <v>19066.2106087152</v>
      </c>
      <c r="D153" s="34" t="n">
        <f aca="false">IF(B153&lt;=0,0,MIN(Inputs!$B$14,B153+C153))</f>
        <v>27400</v>
      </c>
      <c r="E153" s="34" t="n">
        <f aca="false">MAX(0,E152-(G152-F152))</f>
        <v>2974598.09747955</v>
      </c>
      <c r="F153" s="34" t="n">
        <f aca="false">E153*Inputs!$B$20/12</f>
        <v>16732.1142983225</v>
      </c>
      <c r="G153" s="34" t="n">
        <f aca="false">IF(E153&lt;=0,0,MIN(Compare!$B$22,E153+F153))</f>
        <v>23998.129573024</v>
      </c>
      <c r="H153" s="34" t="n">
        <f aca="false">D153-G153</f>
        <v>3401.87042697603</v>
      </c>
      <c r="I153" s="34" t="n">
        <f aca="false">I152+H153</f>
        <v>503476.823192451</v>
      </c>
      <c r="J153" s="39" t="n">
        <f aca="false">IF(I153&gt;=Compare!$B$30,1,0)</f>
        <v>1</v>
      </c>
    </row>
    <row r="154" customFormat="false" ht="15" hidden="false" customHeight="false" outlineLevel="0" collapsed="false">
      <c r="A154" s="38" t="n">
        <v>149</v>
      </c>
      <c r="B154" s="31" t="n">
        <f aca="false">MAX(0,B153-(D153-C153))</f>
        <v>2816290.00449245</v>
      </c>
      <c r="C154" s="31" t="n">
        <f aca="false">B154*Inputs!$B$13/12</f>
        <v>19009.957530324</v>
      </c>
      <c r="D154" s="31" t="n">
        <f aca="false">IF(B154&lt;=0,0,MIN(Inputs!$B$14,B154+C154))</f>
        <v>27400</v>
      </c>
      <c r="E154" s="31" t="n">
        <f aca="false">MAX(0,E153-(G153-F153))</f>
        <v>2967332.08220485</v>
      </c>
      <c r="F154" s="31" t="n">
        <f aca="false">E154*Inputs!$B$20/12</f>
        <v>16691.2429624023</v>
      </c>
      <c r="G154" s="31" t="n">
        <f aca="false">IF(E154&lt;=0,0,MIN(Compare!$B$22,E154+F154))</f>
        <v>23998.129573024</v>
      </c>
      <c r="H154" s="31" t="n">
        <f aca="false">D154-G154</f>
        <v>3401.87042697603</v>
      </c>
      <c r="I154" s="31" t="n">
        <f aca="false">I153+H154</f>
        <v>506878.693619427</v>
      </c>
      <c r="J154" s="38" t="n">
        <f aca="false">IF(I154&gt;=Compare!$B$30,1,0)</f>
        <v>1</v>
      </c>
    </row>
    <row r="155" customFormat="false" ht="15" hidden="false" customHeight="false" outlineLevel="0" collapsed="false">
      <c r="A155" s="39" t="n">
        <v>150</v>
      </c>
      <c r="B155" s="34" t="n">
        <f aca="false">MAX(0,B154-(D154-C154))</f>
        <v>2807899.96202277</v>
      </c>
      <c r="C155" s="34" t="n">
        <f aca="false">B155*Inputs!$B$13/12</f>
        <v>18953.3247436537</v>
      </c>
      <c r="D155" s="34" t="n">
        <f aca="false">IF(B155&lt;=0,0,MIN(Inputs!$B$14,B155+C155))</f>
        <v>27400</v>
      </c>
      <c r="E155" s="34" t="n">
        <f aca="false">MAX(0,E154-(G154-F154))</f>
        <v>2960025.19559422</v>
      </c>
      <c r="F155" s="34" t="n">
        <f aca="false">E155*Inputs!$B$20/12</f>
        <v>16650.1417252175</v>
      </c>
      <c r="G155" s="34" t="n">
        <f aca="false">IF(E155&lt;=0,0,MIN(Compare!$B$22,E155+F155))</f>
        <v>23998.129573024</v>
      </c>
      <c r="H155" s="34" t="n">
        <f aca="false">D155-G155</f>
        <v>3401.87042697603</v>
      </c>
      <c r="I155" s="34" t="n">
        <f aca="false">I154+H155</f>
        <v>510280.564046403</v>
      </c>
      <c r="J155" s="39" t="n">
        <f aca="false">IF(I155&gt;=Compare!$B$30,1,0)</f>
        <v>1</v>
      </c>
    </row>
    <row r="156" customFormat="false" ht="15" hidden="false" customHeight="false" outlineLevel="0" collapsed="false">
      <c r="A156" s="38" t="n">
        <v>151</v>
      </c>
      <c r="B156" s="31" t="n">
        <f aca="false">MAX(0,B155-(D155-C155))</f>
        <v>2799453.28676643</v>
      </c>
      <c r="C156" s="31" t="n">
        <f aca="false">B156*Inputs!$B$13/12</f>
        <v>18896.3096856734</v>
      </c>
      <c r="D156" s="31" t="n">
        <f aca="false">IF(B156&lt;=0,0,MIN(Inputs!$B$14,B156+C156))</f>
        <v>27400</v>
      </c>
      <c r="E156" s="31" t="n">
        <f aca="false">MAX(0,E155-(G155-F155))</f>
        <v>2952677.20774642</v>
      </c>
      <c r="F156" s="31" t="n">
        <f aca="false">E156*Inputs!$B$20/12</f>
        <v>16608.8092935736</v>
      </c>
      <c r="G156" s="31" t="n">
        <f aca="false">IF(E156&lt;=0,0,MIN(Compare!$B$22,E156+F156))</f>
        <v>23998.129573024</v>
      </c>
      <c r="H156" s="31" t="n">
        <f aca="false">D156-G156</f>
        <v>3401.87042697603</v>
      </c>
      <c r="I156" s="31" t="n">
        <f aca="false">I155+H156</f>
        <v>513682.434473379</v>
      </c>
      <c r="J156" s="38" t="n">
        <f aca="false">IF(I156&gt;=Compare!$B$30,1,0)</f>
        <v>1</v>
      </c>
    </row>
    <row r="157" customFormat="false" ht="15" hidden="false" customHeight="false" outlineLevel="0" collapsed="false">
      <c r="A157" s="39" t="n">
        <v>152</v>
      </c>
      <c r="B157" s="34" t="n">
        <f aca="false">MAX(0,B156-(D156-C156))</f>
        <v>2790949.5964521</v>
      </c>
      <c r="C157" s="34" t="n">
        <f aca="false">B157*Inputs!$B$13/12</f>
        <v>18838.9097760517</v>
      </c>
      <c r="D157" s="34" t="n">
        <f aca="false">IF(B157&lt;=0,0,MIN(Inputs!$B$14,B157+C157))</f>
        <v>27400</v>
      </c>
      <c r="E157" s="34" t="n">
        <f aca="false">MAX(0,E156-(G156-F156))</f>
        <v>2945287.88746697</v>
      </c>
      <c r="F157" s="34" t="n">
        <f aca="false">E157*Inputs!$B$20/12</f>
        <v>16567.2443670017</v>
      </c>
      <c r="G157" s="34" t="n">
        <f aca="false">IF(E157&lt;=0,0,MIN(Compare!$B$22,E157+F157))</f>
        <v>23998.129573024</v>
      </c>
      <c r="H157" s="34" t="n">
        <f aca="false">D157-G157</f>
        <v>3401.87042697603</v>
      </c>
      <c r="I157" s="34" t="n">
        <f aca="false">I156+H157</f>
        <v>517084.304900355</v>
      </c>
      <c r="J157" s="39" t="n">
        <f aca="false">IF(I157&gt;=Compare!$B$30,1,0)</f>
        <v>1</v>
      </c>
    </row>
    <row r="158" customFormat="false" ht="15" hidden="false" customHeight="false" outlineLevel="0" collapsed="false">
      <c r="A158" s="38" t="n">
        <v>153</v>
      </c>
      <c r="B158" s="31" t="n">
        <f aca="false">MAX(0,B157-(D157-C157))</f>
        <v>2782388.50622815</v>
      </c>
      <c r="C158" s="31" t="n">
        <f aca="false">B158*Inputs!$B$13/12</f>
        <v>18781.12241704</v>
      </c>
      <c r="D158" s="31" t="n">
        <f aca="false">IF(B158&lt;=0,0,MIN(Inputs!$B$14,B158+C158))</f>
        <v>27400</v>
      </c>
      <c r="E158" s="31" t="n">
        <f aca="false">MAX(0,E157-(G157-F157))</f>
        <v>2937857.00226095</v>
      </c>
      <c r="F158" s="31" t="n">
        <f aca="false">E158*Inputs!$B$20/12</f>
        <v>16525.4456377178</v>
      </c>
      <c r="G158" s="31" t="n">
        <f aca="false">IF(E158&lt;=0,0,MIN(Compare!$B$22,E158+F158))</f>
        <v>23998.129573024</v>
      </c>
      <c r="H158" s="31" t="n">
        <f aca="false">D158-G158</f>
        <v>3401.87042697603</v>
      </c>
      <c r="I158" s="31" t="n">
        <f aca="false">I157+H158</f>
        <v>520486.175327331</v>
      </c>
      <c r="J158" s="38" t="n">
        <f aca="false">IF(I158&gt;=Compare!$B$30,1,0)</f>
        <v>1</v>
      </c>
    </row>
    <row r="159" customFormat="false" ht="15" hidden="false" customHeight="false" outlineLevel="0" collapsed="false">
      <c r="A159" s="39" t="n">
        <v>154</v>
      </c>
      <c r="B159" s="34" t="n">
        <f aca="false">MAX(0,B158-(D158-C158))</f>
        <v>2773769.62864519</v>
      </c>
      <c r="C159" s="34" t="n">
        <f aca="false">B159*Inputs!$B$13/12</f>
        <v>18722.9449933551</v>
      </c>
      <c r="D159" s="34" t="n">
        <f aca="false">IF(B159&lt;=0,0,MIN(Inputs!$B$14,B159+C159))</f>
        <v>27400</v>
      </c>
      <c r="E159" s="34" t="n">
        <f aca="false">MAX(0,E158-(G158-F158))</f>
        <v>2930384.31832564</v>
      </c>
      <c r="F159" s="34" t="n">
        <f aca="false">E159*Inputs!$B$20/12</f>
        <v>16483.4117905817</v>
      </c>
      <c r="G159" s="34" t="n">
        <f aca="false">IF(E159&lt;=0,0,MIN(Compare!$B$22,E159+F159))</f>
        <v>23998.129573024</v>
      </c>
      <c r="H159" s="34" t="n">
        <f aca="false">D159-G159</f>
        <v>3401.87042697603</v>
      </c>
      <c r="I159" s="34" t="n">
        <f aca="false">I158+H159</f>
        <v>523888.045754307</v>
      </c>
      <c r="J159" s="39" t="n">
        <f aca="false">IF(I159&gt;=Compare!$B$30,1,0)</f>
        <v>1</v>
      </c>
    </row>
    <row r="160" customFormat="false" ht="15" hidden="false" customHeight="false" outlineLevel="0" collapsed="false">
      <c r="A160" s="38" t="n">
        <v>155</v>
      </c>
      <c r="B160" s="31" t="n">
        <f aca="false">MAX(0,B159-(D159-C159))</f>
        <v>2765092.57363855</v>
      </c>
      <c r="C160" s="31" t="n">
        <f aca="false">B160*Inputs!$B$13/12</f>
        <v>18664.3748720602</v>
      </c>
      <c r="D160" s="31" t="n">
        <f aca="false">IF(B160&lt;=0,0,MIN(Inputs!$B$14,B160+C160))</f>
        <v>27400</v>
      </c>
      <c r="E160" s="31" t="n">
        <f aca="false">MAX(0,E159-(G159-F159))</f>
        <v>2922869.6005432</v>
      </c>
      <c r="F160" s="31" t="n">
        <f aca="false">E160*Inputs!$B$20/12</f>
        <v>16441.1415030555</v>
      </c>
      <c r="G160" s="31" t="n">
        <f aca="false">IF(E160&lt;=0,0,MIN(Compare!$B$22,E160+F160))</f>
        <v>23998.129573024</v>
      </c>
      <c r="H160" s="31" t="n">
        <f aca="false">D160-G160</f>
        <v>3401.87042697603</v>
      </c>
      <c r="I160" s="31" t="n">
        <f aca="false">I159+H160</f>
        <v>527289.916181283</v>
      </c>
      <c r="J160" s="38" t="n">
        <f aca="false">IF(I160&gt;=Compare!$B$30,1,0)</f>
        <v>1</v>
      </c>
    </row>
    <row r="161" customFormat="false" ht="15" hidden="false" customHeight="false" outlineLevel="0" collapsed="false">
      <c r="A161" s="39" t="n">
        <v>156</v>
      </c>
      <c r="B161" s="34" t="n">
        <f aca="false">MAX(0,B160-(D160-C160))</f>
        <v>2756356.94851061</v>
      </c>
      <c r="C161" s="34" t="n">
        <f aca="false">B161*Inputs!$B$13/12</f>
        <v>18605.4094024466</v>
      </c>
      <c r="D161" s="34" t="n">
        <f aca="false">IF(B161&lt;=0,0,MIN(Inputs!$B$14,B161+C161))</f>
        <v>27400</v>
      </c>
      <c r="E161" s="34" t="n">
        <f aca="false">MAX(0,E160-(G160-F160))</f>
        <v>2915312.61247323</v>
      </c>
      <c r="F161" s="34" t="n">
        <f aca="false">E161*Inputs!$B$20/12</f>
        <v>16398.6334451619</v>
      </c>
      <c r="G161" s="34" t="n">
        <f aca="false">IF(E161&lt;=0,0,MIN(Compare!$B$22,E161+F161))</f>
        <v>23998.129573024</v>
      </c>
      <c r="H161" s="34" t="n">
        <f aca="false">D161-G161</f>
        <v>3401.87042697603</v>
      </c>
      <c r="I161" s="34" t="n">
        <f aca="false">I160+H161</f>
        <v>530691.786608259</v>
      </c>
      <c r="J161" s="39" t="n">
        <f aca="false">IF(I161&gt;=Compare!$B$30,1,0)</f>
        <v>1</v>
      </c>
    </row>
    <row r="162" customFormat="false" ht="15" hidden="false" customHeight="false" outlineLevel="0" collapsed="false">
      <c r="A162" s="38" t="n">
        <v>157</v>
      </c>
      <c r="B162" s="31" t="n">
        <f aca="false">MAX(0,B161-(D161-C161))</f>
        <v>2747562.35791306</v>
      </c>
      <c r="C162" s="31" t="n">
        <f aca="false">B162*Inputs!$B$13/12</f>
        <v>18546.0459159131</v>
      </c>
      <c r="D162" s="31" t="n">
        <f aca="false">IF(B162&lt;=0,0,MIN(Inputs!$B$14,B162+C162))</f>
        <v>27400</v>
      </c>
      <c r="E162" s="31" t="n">
        <f aca="false">MAX(0,E161-(G161-F161))</f>
        <v>2907713.11634537</v>
      </c>
      <c r="F162" s="31" t="n">
        <f aca="false">E162*Inputs!$B$20/12</f>
        <v>16355.8862794427</v>
      </c>
      <c r="G162" s="31" t="n">
        <f aca="false">IF(E162&lt;=0,0,MIN(Compare!$B$22,E162+F162))</f>
        <v>23998.129573024</v>
      </c>
      <c r="H162" s="31" t="n">
        <f aca="false">D162-G162</f>
        <v>3401.87042697603</v>
      </c>
      <c r="I162" s="31" t="n">
        <f aca="false">I161+H162</f>
        <v>534093.657035235</v>
      </c>
      <c r="J162" s="38" t="n">
        <f aca="false">IF(I162&gt;=Compare!$B$30,1,0)</f>
        <v>1</v>
      </c>
    </row>
    <row r="163" customFormat="false" ht="15" hidden="false" customHeight="false" outlineLevel="0" collapsed="false">
      <c r="A163" s="39" t="n">
        <v>158</v>
      </c>
      <c r="B163" s="34" t="n">
        <f aca="false">MAX(0,B162-(D162-C162))</f>
        <v>2738708.40382897</v>
      </c>
      <c r="C163" s="34" t="n">
        <f aca="false">B163*Inputs!$B$13/12</f>
        <v>18486.2817258455</v>
      </c>
      <c r="D163" s="34" t="n">
        <f aca="false">IF(B163&lt;=0,0,MIN(Inputs!$B$14,B163+C163))</f>
        <v>27400</v>
      </c>
      <c r="E163" s="34" t="n">
        <f aca="false">MAX(0,E162-(G162-F162))</f>
        <v>2900070.87305179</v>
      </c>
      <c r="F163" s="34" t="n">
        <f aca="false">E163*Inputs!$B$20/12</f>
        <v>16312.8986609163</v>
      </c>
      <c r="G163" s="34" t="n">
        <f aca="false">IF(E163&lt;=0,0,MIN(Compare!$B$22,E163+F163))</f>
        <v>23998.129573024</v>
      </c>
      <c r="H163" s="34" t="n">
        <f aca="false">D163-G163</f>
        <v>3401.87042697603</v>
      </c>
      <c r="I163" s="34" t="n">
        <f aca="false">I162+H163</f>
        <v>537495.527462211</v>
      </c>
      <c r="J163" s="39" t="n">
        <f aca="false">IF(I163&gt;=Compare!$B$30,1,0)</f>
        <v>1</v>
      </c>
    </row>
    <row r="164" customFormat="false" ht="15" hidden="false" customHeight="false" outlineLevel="0" collapsed="false">
      <c r="A164" s="38" t="n">
        <v>159</v>
      </c>
      <c r="B164" s="31" t="n">
        <f aca="false">MAX(0,B163-(D163-C163))</f>
        <v>2729794.68555481</v>
      </c>
      <c r="C164" s="31" t="n">
        <f aca="false">B164*Inputs!$B$13/12</f>
        <v>18426.114127495</v>
      </c>
      <c r="D164" s="31" t="n">
        <f aca="false">IF(B164&lt;=0,0,MIN(Inputs!$B$14,B164+C164))</f>
        <v>27400</v>
      </c>
      <c r="E164" s="31" t="n">
        <f aca="false">MAX(0,E163-(G163-F163))</f>
        <v>2892385.64213968</v>
      </c>
      <c r="F164" s="31" t="n">
        <f aca="false">E164*Inputs!$B$20/12</f>
        <v>16269.6692370357</v>
      </c>
      <c r="G164" s="31" t="n">
        <f aca="false">IF(E164&lt;=0,0,MIN(Compare!$B$22,E164+F164))</f>
        <v>23998.129573024</v>
      </c>
      <c r="H164" s="31" t="n">
        <f aca="false">D164-G164</f>
        <v>3401.87042697603</v>
      </c>
      <c r="I164" s="31" t="n">
        <f aca="false">I163+H164</f>
        <v>540897.397889187</v>
      </c>
      <c r="J164" s="38" t="n">
        <f aca="false">IF(I164&gt;=Compare!$B$30,1,0)</f>
        <v>1</v>
      </c>
    </row>
    <row r="165" customFormat="false" ht="15" hidden="false" customHeight="false" outlineLevel="0" collapsed="false">
      <c r="A165" s="39" t="n">
        <v>160</v>
      </c>
      <c r="B165" s="34" t="n">
        <f aca="false">MAX(0,B164-(D164-C164))</f>
        <v>2720820.79968231</v>
      </c>
      <c r="C165" s="34" t="n">
        <f aca="false">B165*Inputs!$B$13/12</f>
        <v>18365.5403978556</v>
      </c>
      <c r="D165" s="34" t="n">
        <f aca="false">IF(B165&lt;=0,0,MIN(Inputs!$B$14,B165+C165))</f>
        <v>27400</v>
      </c>
      <c r="E165" s="34" t="n">
        <f aca="false">MAX(0,E164-(G164-F164))</f>
        <v>2884657.18180369</v>
      </c>
      <c r="F165" s="34" t="n">
        <f aca="false">E165*Inputs!$B$20/12</f>
        <v>16226.1966476458</v>
      </c>
      <c r="G165" s="34" t="n">
        <f aca="false">IF(E165&lt;=0,0,MIN(Compare!$B$22,E165+F165))</f>
        <v>23998.129573024</v>
      </c>
      <c r="H165" s="34" t="n">
        <f aca="false">D165-G165</f>
        <v>3401.87042697603</v>
      </c>
      <c r="I165" s="34" t="n">
        <f aca="false">I164+H165</f>
        <v>544299.268316163</v>
      </c>
      <c r="J165" s="39" t="n">
        <f aca="false">IF(I165&gt;=Compare!$B$30,1,0)</f>
        <v>1</v>
      </c>
    </row>
    <row r="166" customFormat="false" ht="15" hidden="false" customHeight="false" outlineLevel="0" collapsed="false">
      <c r="A166" s="38" t="n">
        <v>161</v>
      </c>
      <c r="B166" s="31" t="n">
        <f aca="false">MAX(0,B165-(D165-C165))</f>
        <v>2711786.34008016</v>
      </c>
      <c r="C166" s="31" t="n">
        <f aca="false">B166*Inputs!$B$13/12</f>
        <v>18304.5577955411</v>
      </c>
      <c r="D166" s="31" t="n">
        <f aca="false">IF(B166&lt;=0,0,MIN(Inputs!$B$14,B166+C166))</f>
        <v>27400</v>
      </c>
      <c r="E166" s="31" t="n">
        <f aca="false">MAX(0,E165-(G165-F165))</f>
        <v>2876885.24887831</v>
      </c>
      <c r="F166" s="31" t="n">
        <f aca="false">E166*Inputs!$B$20/12</f>
        <v>16182.4795249405</v>
      </c>
      <c r="G166" s="31" t="n">
        <f aca="false">IF(E166&lt;=0,0,MIN(Compare!$B$22,E166+F166))</f>
        <v>23998.129573024</v>
      </c>
      <c r="H166" s="31" t="n">
        <f aca="false">D166-G166</f>
        <v>3401.87042697603</v>
      </c>
      <c r="I166" s="31" t="n">
        <f aca="false">I165+H166</f>
        <v>547701.138743139</v>
      </c>
      <c r="J166" s="38" t="n">
        <f aca="false">IF(I166&gt;=Compare!$B$30,1,0)</f>
        <v>1</v>
      </c>
    </row>
    <row r="167" customFormat="false" ht="15" hidden="false" customHeight="false" outlineLevel="0" collapsed="false">
      <c r="A167" s="39" t="n">
        <v>162</v>
      </c>
      <c r="B167" s="34" t="n">
        <f aca="false">MAX(0,B166-(D166-C166))</f>
        <v>2702690.89787571</v>
      </c>
      <c r="C167" s="34" t="n">
        <f aca="false">B167*Inputs!$B$13/12</f>
        <v>18243.163560661</v>
      </c>
      <c r="D167" s="34" t="n">
        <f aca="false">IF(B167&lt;=0,0,MIN(Inputs!$B$14,B167+C167))</f>
        <v>27400</v>
      </c>
      <c r="E167" s="34" t="n">
        <f aca="false">MAX(0,E166-(G166-F166))</f>
        <v>2869069.59883023</v>
      </c>
      <c r="F167" s="34" t="n">
        <f aca="false">E167*Inputs!$B$20/12</f>
        <v>16138.51649342</v>
      </c>
      <c r="G167" s="34" t="n">
        <f aca="false">IF(E167&lt;=0,0,MIN(Compare!$B$22,E167+F167))</f>
        <v>23998.129573024</v>
      </c>
      <c r="H167" s="34" t="n">
        <f aca="false">D167-G167</f>
        <v>3401.87042697603</v>
      </c>
      <c r="I167" s="34" t="n">
        <f aca="false">I166+H167</f>
        <v>551103.009170115</v>
      </c>
      <c r="J167" s="39" t="n">
        <f aca="false">IF(I167&gt;=Compare!$B$30,1,0)</f>
        <v>1</v>
      </c>
    </row>
    <row r="168" customFormat="false" ht="15" hidden="false" customHeight="false" outlineLevel="0" collapsed="false">
      <c r="A168" s="38" t="n">
        <v>163</v>
      </c>
      <c r="B168" s="31" t="n">
        <f aca="false">MAX(0,B167-(D167-C167))</f>
        <v>2693534.06143637</v>
      </c>
      <c r="C168" s="31" t="n">
        <f aca="false">B168*Inputs!$B$13/12</f>
        <v>18181.3549146955</v>
      </c>
      <c r="D168" s="31" t="n">
        <f aca="false">IF(B168&lt;=0,0,MIN(Inputs!$B$14,B168+C168))</f>
        <v>27400</v>
      </c>
      <c r="E168" s="31" t="n">
        <f aca="false">MAX(0,E167-(G167-F167))</f>
        <v>2861209.98575062</v>
      </c>
      <c r="F168" s="31" t="n">
        <f aca="false">E168*Inputs!$B$20/12</f>
        <v>16094.3061698473</v>
      </c>
      <c r="G168" s="31" t="n">
        <f aca="false">IF(E168&lt;=0,0,MIN(Compare!$B$22,E168+F168))</f>
        <v>23998.129573024</v>
      </c>
      <c r="H168" s="31" t="n">
        <f aca="false">D168-G168</f>
        <v>3401.87042697603</v>
      </c>
      <c r="I168" s="31" t="n">
        <f aca="false">I167+H168</f>
        <v>554504.879597091</v>
      </c>
      <c r="J168" s="38" t="n">
        <f aca="false">IF(I168&gt;=Compare!$B$30,1,0)</f>
        <v>1</v>
      </c>
    </row>
    <row r="169" customFormat="false" ht="15" hidden="false" customHeight="false" outlineLevel="0" collapsed="false">
      <c r="A169" s="39" t="n">
        <v>164</v>
      </c>
      <c r="B169" s="34" t="n">
        <f aca="false">MAX(0,B168-(D168-C168))</f>
        <v>2684315.41635106</v>
      </c>
      <c r="C169" s="34" t="n">
        <f aca="false">B169*Inputs!$B$13/12</f>
        <v>18119.1290603697</v>
      </c>
      <c r="D169" s="34" t="n">
        <f aca="false">IF(B169&lt;=0,0,MIN(Inputs!$B$14,B169+C169))</f>
        <v>27400</v>
      </c>
      <c r="E169" s="34" t="n">
        <f aca="false">MAX(0,E168-(G168-F168))</f>
        <v>2853306.16234745</v>
      </c>
      <c r="F169" s="34" t="n">
        <f aca="false">E169*Inputs!$B$20/12</f>
        <v>16049.8471632044</v>
      </c>
      <c r="G169" s="34" t="n">
        <f aca="false">IF(E169&lt;=0,0,MIN(Compare!$B$22,E169+F169))</f>
        <v>23998.129573024</v>
      </c>
      <c r="H169" s="34" t="n">
        <f aca="false">D169-G169</f>
        <v>3401.87042697603</v>
      </c>
      <c r="I169" s="34" t="n">
        <f aca="false">I168+H169</f>
        <v>557906.750024067</v>
      </c>
      <c r="J169" s="39" t="n">
        <f aca="false">IF(I169&gt;=Compare!$B$30,1,0)</f>
        <v>1</v>
      </c>
    </row>
    <row r="170" customFormat="false" ht="15" hidden="false" customHeight="false" outlineLevel="0" collapsed="false">
      <c r="A170" s="38" t="n">
        <v>165</v>
      </c>
      <c r="B170" s="31" t="n">
        <f aca="false">MAX(0,B169-(D169-C169))</f>
        <v>2675034.54541143</v>
      </c>
      <c r="C170" s="31" t="n">
        <f aca="false">B170*Inputs!$B$13/12</f>
        <v>18056.4831815272</v>
      </c>
      <c r="D170" s="31" t="n">
        <f aca="false">IF(B170&lt;=0,0,MIN(Inputs!$B$14,B170+C170))</f>
        <v>27400</v>
      </c>
      <c r="E170" s="31" t="n">
        <f aca="false">MAX(0,E169-(G169-F169))</f>
        <v>2845357.87993763</v>
      </c>
      <c r="F170" s="31" t="n">
        <f aca="false">E170*Inputs!$B$20/12</f>
        <v>16005.1380746492</v>
      </c>
      <c r="G170" s="31" t="n">
        <f aca="false">IF(E170&lt;=0,0,MIN(Compare!$B$22,E170+F170))</f>
        <v>23998.129573024</v>
      </c>
      <c r="H170" s="31" t="n">
        <f aca="false">D170-G170</f>
        <v>3401.87042697603</v>
      </c>
      <c r="I170" s="31" t="n">
        <f aca="false">I169+H170</f>
        <v>561308.620451043</v>
      </c>
      <c r="J170" s="38" t="n">
        <f aca="false">IF(I170&gt;=Compare!$B$30,1,0)</f>
        <v>1</v>
      </c>
    </row>
    <row r="171" customFormat="false" ht="15" hidden="false" customHeight="false" outlineLevel="0" collapsed="false">
      <c r="A171" s="39" t="n">
        <v>166</v>
      </c>
      <c r="B171" s="34" t="n">
        <f aca="false">MAX(0,B170-(D170-C170))</f>
        <v>2665691.02859296</v>
      </c>
      <c r="C171" s="34" t="n">
        <f aca="false">B171*Inputs!$B$13/12</f>
        <v>17993.4144430025</v>
      </c>
      <c r="D171" s="34" t="n">
        <f aca="false">IF(B171&lt;=0,0,MIN(Inputs!$B$14,B171+C171))</f>
        <v>27400</v>
      </c>
      <c r="E171" s="34" t="n">
        <f aca="false">MAX(0,E170-(G170-F170))</f>
        <v>2837364.88843925</v>
      </c>
      <c r="F171" s="34" t="n">
        <f aca="false">E171*Inputs!$B$20/12</f>
        <v>15960.1774974708</v>
      </c>
      <c r="G171" s="34" t="n">
        <f aca="false">IF(E171&lt;=0,0,MIN(Compare!$B$22,E171+F171))</f>
        <v>23998.129573024</v>
      </c>
      <c r="H171" s="34" t="n">
        <f aca="false">D171-G171</f>
        <v>3401.87042697603</v>
      </c>
      <c r="I171" s="34" t="n">
        <f aca="false">I170+H171</f>
        <v>564710.490878019</v>
      </c>
      <c r="J171" s="39" t="n">
        <f aca="false">IF(I171&gt;=Compare!$B$30,1,0)</f>
        <v>1</v>
      </c>
    </row>
    <row r="172" customFormat="false" ht="15" hidden="false" customHeight="false" outlineLevel="0" collapsed="false">
      <c r="A172" s="38" t="n">
        <v>167</v>
      </c>
      <c r="B172" s="31" t="n">
        <f aca="false">MAX(0,B171-(D171-C171))</f>
        <v>2656284.44303596</v>
      </c>
      <c r="C172" s="31" t="n">
        <f aca="false">B172*Inputs!$B$13/12</f>
        <v>17929.9199904927</v>
      </c>
      <c r="D172" s="31" t="n">
        <f aca="false">IF(B172&lt;=0,0,MIN(Inputs!$B$14,B172+C172))</f>
        <v>27400</v>
      </c>
      <c r="E172" s="31" t="n">
        <f aca="false">MAX(0,E171-(G171-F171))</f>
        <v>2829326.9363637</v>
      </c>
      <c r="F172" s="31" t="n">
        <f aca="false">E172*Inputs!$B$20/12</f>
        <v>15914.9640170458</v>
      </c>
      <c r="G172" s="31" t="n">
        <f aca="false">IF(E172&lt;=0,0,MIN(Compare!$B$22,E172+F172))</f>
        <v>23998.129573024</v>
      </c>
      <c r="H172" s="31" t="n">
        <f aca="false">D172-G172</f>
        <v>3401.87042697603</v>
      </c>
      <c r="I172" s="31" t="n">
        <f aca="false">I171+H172</f>
        <v>568112.361304995</v>
      </c>
      <c r="J172" s="38" t="n">
        <f aca="false">IF(I172&gt;=Compare!$B$30,1,0)</f>
        <v>1</v>
      </c>
    </row>
    <row r="173" customFormat="false" ht="15" hidden="false" customHeight="false" outlineLevel="0" collapsed="false">
      <c r="A173" s="39" t="n">
        <v>168</v>
      </c>
      <c r="B173" s="34" t="n">
        <f aca="false">MAX(0,B172-(D172-C172))</f>
        <v>2646814.36302645</v>
      </c>
      <c r="C173" s="34" t="n">
        <f aca="false">B173*Inputs!$B$13/12</f>
        <v>17865.9969504286</v>
      </c>
      <c r="D173" s="34" t="n">
        <f aca="false">IF(B173&lt;=0,0,MIN(Inputs!$B$14,B173+C173))</f>
        <v>27400</v>
      </c>
      <c r="E173" s="34" t="n">
        <f aca="false">MAX(0,E172-(G172-F172))</f>
        <v>2821243.77080772</v>
      </c>
      <c r="F173" s="34" t="n">
        <f aca="false">E173*Inputs!$B$20/12</f>
        <v>15869.4962107934</v>
      </c>
      <c r="G173" s="34" t="n">
        <f aca="false">IF(E173&lt;=0,0,MIN(Compare!$B$22,E173+F173))</f>
        <v>23998.129573024</v>
      </c>
      <c r="H173" s="34" t="n">
        <f aca="false">D173-G173</f>
        <v>3401.87042697603</v>
      </c>
      <c r="I173" s="34" t="n">
        <f aca="false">I172+H173</f>
        <v>571514.231731971</v>
      </c>
      <c r="J173" s="39" t="n">
        <f aca="false">IF(I173&gt;=Compare!$B$30,1,0)</f>
        <v>1</v>
      </c>
    </row>
    <row r="174" customFormat="false" ht="15" hidden="false" customHeight="false" outlineLevel="0" collapsed="false">
      <c r="A174" s="38" t="n">
        <v>169</v>
      </c>
      <c r="B174" s="31" t="n">
        <f aca="false">MAX(0,B173-(D173-C173))</f>
        <v>2637280.35997688</v>
      </c>
      <c r="C174" s="31" t="n">
        <f aca="false">B174*Inputs!$B$13/12</f>
        <v>17801.642429844</v>
      </c>
      <c r="D174" s="31" t="n">
        <f aca="false">IF(B174&lt;=0,0,MIN(Inputs!$B$14,B174+C174))</f>
        <v>27400</v>
      </c>
      <c r="E174" s="31" t="n">
        <f aca="false">MAX(0,E173-(G173-F173))</f>
        <v>2813115.13744549</v>
      </c>
      <c r="F174" s="31" t="n">
        <f aca="false">E174*Inputs!$B$20/12</f>
        <v>15823.7726481309</v>
      </c>
      <c r="G174" s="31" t="n">
        <f aca="false">IF(E174&lt;=0,0,MIN(Compare!$B$22,E174+F174))</f>
        <v>23998.129573024</v>
      </c>
      <c r="H174" s="31" t="n">
        <f aca="false">D174-G174</f>
        <v>3401.87042697603</v>
      </c>
      <c r="I174" s="31" t="n">
        <f aca="false">I173+H174</f>
        <v>574916.102158947</v>
      </c>
      <c r="J174" s="38" t="n">
        <f aca="false">IF(I174&gt;=Compare!$B$30,1,0)</f>
        <v>1</v>
      </c>
    </row>
    <row r="175" customFormat="false" ht="15" hidden="false" customHeight="false" outlineLevel="0" collapsed="false">
      <c r="A175" s="39" t="n">
        <v>170</v>
      </c>
      <c r="B175" s="34" t="n">
        <f aca="false">MAX(0,B174-(D174-C174))</f>
        <v>2627682.00240673</v>
      </c>
      <c r="C175" s="34" t="n">
        <f aca="false">B175*Inputs!$B$13/12</f>
        <v>17736.8535162454</v>
      </c>
      <c r="D175" s="34" t="n">
        <f aca="false">IF(B175&lt;=0,0,MIN(Inputs!$B$14,B175+C175))</f>
        <v>27400</v>
      </c>
      <c r="E175" s="34" t="n">
        <f aca="false">MAX(0,E174-(G174-F174))</f>
        <v>2804940.7805206</v>
      </c>
      <c r="F175" s="34" t="n">
        <f aca="false">E175*Inputs!$B$20/12</f>
        <v>15777.7918904284</v>
      </c>
      <c r="G175" s="34" t="n">
        <f aca="false">IF(E175&lt;=0,0,MIN(Compare!$B$22,E175+F175))</f>
        <v>23998.129573024</v>
      </c>
      <c r="H175" s="34" t="n">
        <f aca="false">D175-G175</f>
        <v>3401.87042697603</v>
      </c>
      <c r="I175" s="34" t="n">
        <f aca="false">I174+H175</f>
        <v>578317.972585923</v>
      </c>
      <c r="J175" s="39" t="n">
        <f aca="false">IF(I175&gt;=Compare!$B$30,1,0)</f>
        <v>1</v>
      </c>
    </row>
    <row r="176" customFormat="false" ht="15" hidden="false" customHeight="false" outlineLevel="0" collapsed="false">
      <c r="A176" s="38" t="n">
        <v>171</v>
      </c>
      <c r="B176" s="31" t="n">
        <f aca="false">MAX(0,B175-(D175-C175))</f>
        <v>2618018.85592297</v>
      </c>
      <c r="C176" s="31" t="n">
        <f aca="false">B176*Inputs!$B$13/12</f>
        <v>17671.6272774801</v>
      </c>
      <c r="D176" s="31" t="n">
        <f aca="false">IF(B176&lt;=0,0,MIN(Inputs!$B$14,B176+C176))</f>
        <v>27400</v>
      </c>
      <c r="E176" s="31" t="n">
        <f aca="false">MAX(0,E175-(G175-F175))</f>
        <v>2796720.442838</v>
      </c>
      <c r="F176" s="31" t="n">
        <f aca="false">E176*Inputs!$B$20/12</f>
        <v>15731.5524909638</v>
      </c>
      <c r="G176" s="31" t="n">
        <f aca="false">IF(E176&lt;=0,0,MIN(Compare!$B$22,E176+F176))</f>
        <v>23998.129573024</v>
      </c>
      <c r="H176" s="31" t="n">
        <f aca="false">D176-G176</f>
        <v>3401.87042697603</v>
      </c>
      <c r="I176" s="31" t="n">
        <f aca="false">I175+H176</f>
        <v>581719.843012899</v>
      </c>
      <c r="J176" s="38" t="n">
        <f aca="false">IF(I176&gt;=Compare!$B$30,1,0)</f>
        <v>1</v>
      </c>
    </row>
    <row r="177" customFormat="false" ht="15" hidden="false" customHeight="false" outlineLevel="0" collapsed="false">
      <c r="A177" s="39" t="n">
        <v>172</v>
      </c>
      <c r="B177" s="34" t="n">
        <f aca="false">MAX(0,B176-(D176-C176))</f>
        <v>2608290.48320045</v>
      </c>
      <c r="C177" s="34" t="n">
        <f aca="false">B177*Inputs!$B$13/12</f>
        <v>17605.960761603</v>
      </c>
      <c r="D177" s="34" t="n">
        <f aca="false">IF(B177&lt;=0,0,MIN(Inputs!$B$14,B177+C177))</f>
        <v>27400</v>
      </c>
      <c r="E177" s="34" t="n">
        <f aca="false">MAX(0,E176-(G176-F176))</f>
        <v>2788453.86575594</v>
      </c>
      <c r="F177" s="34" t="n">
        <f aca="false">E177*Inputs!$B$20/12</f>
        <v>15685.0529948772</v>
      </c>
      <c r="G177" s="34" t="n">
        <f aca="false">IF(E177&lt;=0,0,MIN(Compare!$B$22,E177+F177))</f>
        <v>23998.129573024</v>
      </c>
      <c r="H177" s="34" t="n">
        <f aca="false">D177-G177</f>
        <v>3401.87042697603</v>
      </c>
      <c r="I177" s="34" t="n">
        <f aca="false">I176+H177</f>
        <v>585121.713439875</v>
      </c>
      <c r="J177" s="39" t="n">
        <f aca="false">IF(I177&gt;=Compare!$B$30,1,0)</f>
        <v>1</v>
      </c>
    </row>
    <row r="178" customFormat="false" ht="15" hidden="false" customHeight="false" outlineLevel="0" collapsed="false">
      <c r="A178" s="38" t="n">
        <v>173</v>
      </c>
      <c r="B178" s="31" t="n">
        <f aca="false">MAX(0,B177-(D177-C177))</f>
        <v>2598496.44396205</v>
      </c>
      <c r="C178" s="31" t="n">
        <f aca="false">B178*Inputs!$B$13/12</f>
        <v>17539.8509967439</v>
      </c>
      <c r="D178" s="31" t="n">
        <f aca="false">IF(B178&lt;=0,0,MIN(Inputs!$B$14,B178+C178))</f>
        <v>27400</v>
      </c>
      <c r="E178" s="31" t="n">
        <f aca="false">MAX(0,E177-(G177-F177))</f>
        <v>2780140.7891778</v>
      </c>
      <c r="F178" s="31" t="n">
        <f aca="false">E178*Inputs!$B$20/12</f>
        <v>15638.2919391251</v>
      </c>
      <c r="G178" s="31" t="n">
        <f aca="false">IF(E178&lt;=0,0,MIN(Compare!$B$22,E178+F178))</f>
        <v>23998.129573024</v>
      </c>
      <c r="H178" s="31" t="n">
        <f aca="false">D178-G178</f>
        <v>3401.87042697603</v>
      </c>
      <c r="I178" s="31" t="n">
        <f aca="false">I177+H178</f>
        <v>588523.583866851</v>
      </c>
      <c r="J178" s="38" t="n">
        <f aca="false">IF(I178&gt;=Compare!$B$30,1,0)</f>
        <v>1</v>
      </c>
    </row>
    <row r="179" customFormat="false" ht="15" hidden="false" customHeight="false" outlineLevel="0" collapsed="false">
      <c r="A179" s="39" t="n">
        <v>174</v>
      </c>
      <c r="B179" s="34" t="n">
        <f aca="false">MAX(0,B178-(D178-C178))</f>
        <v>2588636.2949588</v>
      </c>
      <c r="C179" s="34" t="n">
        <f aca="false">B179*Inputs!$B$13/12</f>
        <v>17473.2949909719</v>
      </c>
      <c r="D179" s="34" t="n">
        <f aca="false">IF(B179&lt;=0,0,MIN(Inputs!$B$14,B179+C179))</f>
        <v>27400</v>
      </c>
      <c r="E179" s="34" t="n">
        <f aca="false">MAX(0,E178-(G178-F178))</f>
        <v>2771780.9515439</v>
      </c>
      <c r="F179" s="34" t="n">
        <f aca="false">E179*Inputs!$B$20/12</f>
        <v>15591.2678524344</v>
      </c>
      <c r="G179" s="34" t="n">
        <f aca="false">IF(E179&lt;=0,0,MIN(Compare!$B$22,E179+F179))</f>
        <v>23998.129573024</v>
      </c>
      <c r="H179" s="34" t="n">
        <f aca="false">D179-G179</f>
        <v>3401.87042697603</v>
      </c>
      <c r="I179" s="34" t="n">
        <f aca="false">I178+H179</f>
        <v>591925.454293827</v>
      </c>
      <c r="J179" s="39" t="n">
        <f aca="false">IF(I179&gt;=Compare!$B$30,1,0)</f>
        <v>1</v>
      </c>
    </row>
    <row r="180" customFormat="false" ht="15" hidden="false" customHeight="false" outlineLevel="0" collapsed="false">
      <c r="A180" s="38" t="n">
        <v>175</v>
      </c>
      <c r="B180" s="31" t="n">
        <f aca="false">MAX(0,B179-(D179-C179))</f>
        <v>2578709.58994977</v>
      </c>
      <c r="C180" s="31" t="n">
        <f aca="false">B180*Inputs!$B$13/12</f>
        <v>17406.2897321609</v>
      </c>
      <c r="D180" s="31" t="n">
        <f aca="false">IF(B180&lt;=0,0,MIN(Inputs!$B$14,B180+C180))</f>
        <v>27400</v>
      </c>
      <c r="E180" s="31" t="n">
        <f aca="false">MAX(0,E179-(G179-F179))</f>
        <v>2763374.08982331</v>
      </c>
      <c r="F180" s="31" t="n">
        <f aca="false">E180*Inputs!$B$20/12</f>
        <v>15543.9792552561</v>
      </c>
      <c r="G180" s="31" t="n">
        <f aca="false">IF(E180&lt;=0,0,MIN(Compare!$B$22,E180+F180))</f>
        <v>23998.129573024</v>
      </c>
      <c r="H180" s="31" t="n">
        <f aca="false">D180-G180</f>
        <v>3401.87042697603</v>
      </c>
      <c r="I180" s="31" t="n">
        <f aca="false">I179+H180</f>
        <v>595327.324720803</v>
      </c>
      <c r="J180" s="38" t="n">
        <f aca="false">IF(I180&gt;=Compare!$B$30,1,0)</f>
        <v>1</v>
      </c>
    </row>
    <row r="181" customFormat="false" ht="15" hidden="false" customHeight="false" outlineLevel="0" collapsed="false">
      <c r="A181" s="39" t="n">
        <v>176</v>
      </c>
      <c r="B181" s="34" t="n">
        <f aca="false">MAX(0,B180-(D180-C180))</f>
        <v>2568715.87968193</v>
      </c>
      <c r="C181" s="34" t="n">
        <f aca="false">B181*Inputs!$B$13/12</f>
        <v>17338.832187853</v>
      </c>
      <c r="D181" s="34" t="n">
        <f aca="false">IF(B181&lt;=0,0,MIN(Inputs!$B$14,B181+C181))</f>
        <v>27400</v>
      </c>
      <c r="E181" s="34" t="n">
        <f aca="false">MAX(0,E180-(G180-F180))</f>
        <v>2754919.93950554</v>
      </c>
      <c r="F181" s="34" t="n">
        <f aca="false">E181*Inputs!$B$20/12</f>
        <v>15496.4246597187</v>
      </c>
      <c r="G181" s="34" t="n">
        <f aca="false">IF(E181&lt;=0,0,MIN(Compare!$B$22,E181+F181))</f>
        <v>23998.129573024</v>
      </c>
      <c r="H181" s="34" t="n">
        <f aca="false">D181-G181</f>
        <v>3401.87042697603</v>
      </c>
      <c r="I181" s="34" t="n">
        <f aca="false">I180+H181</f>
        <v>598729.195147779</v>
      </c>
      <c r="J181" s="39" t="n">
        <f aca="false">IF(I181&gt;=Compare!$B$30,1,0)</f>
        <v>1</v>
      </c>
    </row>
    <row r="182" customFormat="false" ht="15" hidden="false" customHeight="false" outlineLevel="0" collapsed="false">
      <c r="A182" s="38" t="n">
        <v>177</v>
      </c>
      <c r="B182" s="31" t="n">
        <f aca="false">MAX(0,B181-(D181-C181))</f>
        <v>2558654.71186978</v>
      </c>
      <c r="C182" s="31" t="n">
        <f aca="false">B182*Inputs!$B$13/12</f>
        <v>17270.919305121</v>
      </c>
      <c r="D182" s="31" t="n">
        <f aca="false">IF(B182&lt;=0,0,MIN(Inputs!$B$14,B182+C182))</f>
        <v>27400</v>
      </c>
      <c r="E182" s="31" t="n">
        <f aca="false">MAX(0,E181-(G181-F181))</f>
        <v>2746418.23459223</v>
      </c>
      <c r="F182" s="31" t="n">
        <f aca="false">E182*Inputs!$B$20/12</f>
        <v>15448.6025695813</v>
      </c>
      <c r="G182" s="31" t="n">
        <f aca="false">IF(E182&lt;=0,0,MIN(Compare!$B$22,E182+F182))</f>
        <v>23998.129573024</v>
      </c>
      <c r="H182" s="31" t="n">
        <f aca="false">D182-G182</f>
        <v>3401.87042697603</v>
      </c>
      <c r="I182" s="31" t="n">
        <f aca="false">I181+H182</f>
        <v>602131.065574755</v>
      </c>
      <c r="J182" s="38" t="n">
        <f aca="false">IF(I182&gt;=Compare!$B$30,1,0)</f>
        <v>1</v>
      </c>
    </row>
    <row r="183" customFormat="false" ht="15" hidden="false" customHeight="false" outlineLevel="0" collapsed="false">
      <c r="A183" s="39" t="n">
        <v>178</v>
      </c>
      <c r="B183" s="34" t="n">
        <f aca="false">MAX(0,B182-(D182-C182))</f>
        <v>2548525.6311749</v>
      </c>
      <c r="C183" s="34" t="n">
        <f aca="false">B183*Inputs!$B$13/12</f>
        <v>17202.5480104306</v>
      </c>
      <c r="D183" s="34" t="n">
        <f aca="false">IF(B183&lt;=0,0,MIN(Inputs!$B$14,B183+C183))</f>
        <v>27400</v>
      </c>
      <c r="E183" s="34" t="n">
        <f aca="false">MAX(0,E182-(G182-F182))</f>
        <v>2737868.70758879</v>
      </c>
      <c r="F183" s="34" t="n">
        <f aca="false">E183*Inputs!$B$20/12</f>
        <v>15400.511480187</v>
      </c>
      <c r="G183" s="34" t="n">
        <f aca="false">IF(E183&lt;=0,0,MIN(Compare!$B$22,E183+F183))</f>
        <v>23998.129573024</v>
      </c>
      <c r="H183" s="34" t="n">
        <f aca="false">D183-G183</f>
        <v>3401.87042697603</v>
      </c>
      <c r="I183" s="34" t="n">
        <f aca="false">I182+H183</f>
        <v>605532.936001731</v>
      </c>
      <c r="J183" s="39" t="n">
        <f aca="false">IF(I183&gt;=Compare!$B$30,1,0)</f>
        <v>1</v>
      </c>
    </row>
    <row r="184" customFormat="false" ht="15" hidden="false" customHeight="false" outlineLevel="0" collapsed="false">
      <c r="A184" s="38" t="n">
        <v>179</v>
      </c>
      <c r="B184" s="31" t="n">
        <f aca="false">MAX(0,B183-(D183-C183))</f>
        <v>2538328.17918534</v>
      </c>
      <c r="C184" s="31" t="n">
        <f aca="false">B184*Inputs!$B$13/12</f>
        <v>17133.715209501</v>
      </c>
      <c r="D184" s="31" t="n">
        <f aca="false">IF(B184&lt;=0,0,MIN(Inputs!$B$14,B184+C184))</f>
        <v>27400</v>
      </c>
      <c r="E184" s="31" t="n">
        <f aca="false">MAX(0,E183-(G183-F183))</f>
        <v>2729271.08949595</v>
      </c>
      <c r="F184" s="31" t="n">
        <f aca="false">E184*Inputs!$B$20/12</f>
        <v>15352.1498784147</v>
      </c>
      <c r="G184" s="31" t="n">
        <f aca="false">IF(E184&lt;=0,0,MIN(Compare!$B$22,E184+F184))</f>
        <v>23998.129573024</v>
      </c>
      <c r="H184" s="31" t="n">
        <f aca="false">D184-G184</f>
        <v>3401.87042697603</v>
      </c>
      <c r="I184" s="31" t="n">
        <f aca="false">I183+H184</f>
        <v>608934.806428707</v>
      </c>
      <c r="J184" s="38" t="n">
        <f aca="false">IF(I184&gt;=Compare!$B$30,1,0)</f>
        <v>1</v>
      </c>
    </row>
    <row r="185" customFormat="false" ht="15" hidden="false" customHeight="false" outlineLevel="0" collapsed="false">
      <c r="A185" s="39" t="n">
        <v>180</v>
      </c>
      <c r="B185" s="34" t="n">
        <f aca="false">MAX(0,B184-(D184-C184))</f>
        <v>2528061.89439484</v>
      </c>
      <c r="C185" s="34" t="n">
        <f aca="false">B185*Inputs!$B$13/12</f>
        <v>17064.4177871651</v>
      </c>
      <c r="D185" s="34" t="n">
        <f aca="false">IF(B185&lt;=0,0,MIN(Inputs!$B$14,B185+C185))</f>
        <v>27400</v>
      </c>
      <c r="E185" s="34" t="n">
        <f aca="false">MAX(0,E184-(G184-F184))</f>
        <v>2720625.10980135</v>
      </c>
      <c r="F185" s="34" t="n">
        <f aca="false">E185*Inputs!$B$20/12</f>
        <v>15303.5162426326</v>
      </c>
      <c r="G185" s="34" t="n">
        <f aca="false">IF(E185&lt;=0,0,MIN(Compare!$B$22,E185+F185))</f>
        <v>23998.129573024</v>
      </c>
      <c r="H185" s="34" t="n">
        <f aca="false">D185-G185</f>
        <v>3401.87042697603</v>
      </c>
      <c r="I185" s="34" t="n">
        <f aca="false">I184+H185</f>
        <v>612336.676855683</v>
      </c>
      <c r="J185" s="39" t="n">
        <f aca="false">IF(I185&gt;=Compare!$B$30,1,0)</f>
        <v>1</v>
      </c>
    </row>
    <row r="186" customFormat="false" ht="15" hidden="false" customHeight="false" outlineLevel="0" collapsed="false">
      <c r="A186" s="38" t="n">
        <v>181</v>
      </c>
      <c r="B186" s="31" t="n">
        <f aca="false">MAX(0,B185-(D185-C185))</f>
        <v>2517726.312182</v>
      </c>
      <c r="C186" s="31" t="n">
        <f aca="false">B186*Inputs!$B$13/12</f>
        <v>16994.6526072285</v>
      </c>
      <c r="D186" s="31" t="n">
        <f aca="false">IF(B186&lt;=0,0,MIN(Inputs!$B$14,B186+C186))</f>
        <v>27400</v>
      </c>
      <c r="E186" s="31" t="n">
        <f aca="false">MAX(0,E185-(G185-F185))</f>
        <v>2711930.49647095</v>
      </c>
      <c r="F186" s="31" t="n">
        <f aca="false">E186*Inputs!$B$20/12</f>
        <v>15254.6090426491</v>
      </c>
      <c r="G186" s="31" t="n">
        <f aca="false">IF(E186&lt;=0,0,MIN(Compare!$B$22,E186+F186))</f>
        <v>23998.129573024</v>
      </c>
      <c r="H186" s="31" t="n">
        <f aca="false">D186-G186</f>
        <v>3401.87042697603</v>
      </c>
      <c r="I186" s="31" t="n">
        <f aca="false">I185+H186</f>
        <v>615738.547282659</v>
      </c>
      <c r="J186" s="38" t="n">
        <f aca="false">IF(I186&gt;=Compare!$B$30,1,0)</f>
        <v>1</v>
      </c>
    </row>
    <row r="187" customFormat="false" ht="15" hidden="false" customHeight="false" outlineLevel="0" collapsed="false">
      <c r="A187" s="39" t="n">
        <v>182</v>
      </c>
      <c r="B187" s="34" t="n">
        <f aca="false">MAX(0,B186-(D186-C186))</f>
        <v>2507320.96478923</v>
      </c>
      <c r="C187" s="34" t="n">
        <f aca="false">B187*Inputs!$B$13/12</f>
        <v>16924.4165123273</v>
      </c>
      <c r="D187" s="34" t="n">
        <f aca="false">IF(B187&lt;=0,0,MIN(Inputs!$B$14,B187+C187))</f>
        <v>27400</v>
      </c>
      <c r="E187" s="34" t="n">
        <f aca="false">MAX(0,E186-(G186-F186))</f>
        <v>2703186.97594058</v>
      </c>
      <c r="F187" s="34" t="n">
        <f aca="false">E187*Inputs!$B$20/12</f>
        <v>15205.4267396658</v>
      </c>
      <c r="G187" s="34" t="n">
        <f aca="false">IF(E187&lt;=0,0,MIN(Compare!$B$22,E187+F187))</f>
        <v>23998.129573024</v>
      </c>
      <c r="H187" s="34" t="n">
        <f aca="false">D187-G187</f>
        <v>3401.87042697603</v>
      </c>
      <c r="I187" s="34" t="n">
        <f aca="false">I186+H187</f>
        <v>619140.417709635</v>
      </c>
      <c r="J187" s="39" t="n">
        <f aca="false">IF(I187&gt;=Compare!$B$30,1,0)</f>
        <v>1</v>
      </c>
    </row>
    <row r="188" customFormat="false" ht="15" hidden="false" customHeight="false" outlineLevel="0" collapsed="false">
      <c r="A188" s="38" t="n">
        <v>183</v>
      </c>
      <c r="B188" s="31" t="n">
        <f aca="false">MAX(0,B187-(D187-C187))</f>
        <v>2496845.38130156</v>
      </c>
      <c r="C188" s="31" t="n">
        <f aca="false">B188*Inputs!$B$13/12</f>
        <v>16853.7063237855</v>
      </c>
      <c r="D188" s="31" t="n">
        <f aca="false">IF(B188&lt;=0,0,MIN(Inputs!$B$14,B188+C188))</f>
        <v>27400</v>
      </c>
      <c r="E188" s="31" t="n">
        <f aca="false">MAX(0,E187-(G187-F187))</f>
        <v>2694394.27310722</v>
      </c>
      <c r="F188" s="31" t="n">
        <f aca="false">E188*Inputs!$B$20/12</f>
        <v>15155.9677862281</v>
      </c>
      <c r="G188" s="31" t="n">
        <f aca="false">IF(E188&lt;=0,0,MIN(Compare!$B$22,E188+F188))</f>
        <v>23998.129573024</v>
      </c>
      <c r="H188" s="31" t="n">
        <f aca="false">D188-G188</f>
        <v>3401.87042697603</v>
      </c>
      <c r="I188" s="31" t="n">
        <f aca="false">I187+H188</f>
        <v>622542.288136611</v>
      </c>
      <c r="J188" s="38" t="n">
        <f aca="false">IF(I188&gt;=Compare!$B$30,1,0)</f>
        <v>1</v>
      </c>
    </row>
    <row r="189" customFormat="false" ht="15" hidden="false" customHeight="false" outlineLevel="0" collapsed="false">
      <c r="A189" s="39" t="n">
        <v>184</v>
      </c>
      <c r="B189" s="34" t="n">
        <f aca="false">MAX(0,B188-(D188-C188))</f>
        <v>2486299.08762534</v>
      </c>
      <c r="C189" s="34" t="n">
        <f aca="false">B189*Inputs!$B$13/12</f>
        <v>16782.5188414711</v>
      </c>
      <c r="D189" s="34" t="n">
        <f aca="false">IF(B189&lt;=0,0,MIN(Inputs!$B$14,B189+C189))</f>
        <v>27400</v>
      </c>
      <c r="E189" s="34" t="n">
        <f aca="false">MAX(0,E188-(G188-F188))</f>
        <v>2685552.11132043</v>
      </c>
      <c r="F189" s="34" t="n">
        <f aca="false">E189*Inputs!$B$20/12</f>
        <v>15106.2306261774</v>
      </c>
      <c r="G189" s="34" t="n">
        <f aca="false">IF(E189&lt;=0,0,MIN(Compare!$B$22,E189+F189))</f>
        <v>23998.129573024</v>
      </c>
      <c r="H189" s="34" t="n">
        <f aca="false">D189-G189</f>
        <v>3401.87042697603</v>
      </c>
      <c r="I189" s="34" t="n">
        <f aca="false">I188+H189</f>
        <v>625944.158563587</v>
      </c>
      <c r="J189" s="39" t="n">
        <f aca="false">IF(I189&gt;=Compare!$B$30,1,0)</f>
        <v>1</v>
      </c>
    </row>
    <row r="190" customFormat="false" ht="15" hidden="false" customHeight="false" outlineLevel="0" collapsed="false">
      <c r="A190" s="38" t="n">
        <v>185</v>
      </c>
      <c r="B190" s="31" t="n">
        <f aca="false">MAX(0,B189-(D189-C189))</f>
        <v>2475681.60646681</v>
      </c>
      <c r="C190" s="31" t="n">
        <f aca="false">B190*Inputs!$B$13/12</f>
        <v>16710.850843651</v>
      </c>
      <c r="D190" s="31" t="n">
        <f aca="false">IF(B190&lt;=0,0,MIN(Inputs!$B$14,B190+C190))</f>
        <v>27400</v>
      </c>
      <c r="E190" s="31" t="n">
        <f aca="false">MAX(0,E189-(G189-F189))</f>
        <v>2676660.21237358</v>
      </c>
      <c r="F190" s="31" t="n">
        <f aca="false">E190*Inputs!$B$20/12</f>
        <v>15056.2136946014</v>
      </c>
      <c r="G190" s="31" t="n">
        <f aca="false">IF(E190&lt;=0,0,MIN(Compare!$B$22,E190+F190))</f>
        <v>23998.129573024</v>
      </c>
      <c r="H190" s="31" t="n">
        <f aca="false">D190-G190</f>
        <v>3401.87042697603</v>
      </c>
      <c r="I190" s="31" t="n">
        <f aca="false">I189+H190</f>
        <v>629346.028990563</v>
      </c>
      <c r="J190" s="38" t="n">
        <f aca="false">IF(I190&gt;=Compare!$B$30,1,0)</f>
        <v>1</v>
      </c>
    </row>
    <row r="191" customFormat="false" ht="15" hidden="false" customHeight="false" outlineLevel="0" collapsed="false">
      <c r="A191" s="39" t="n">
        <v>186</v>
      </c>
      <c r="B191" s="34" t="n">
        <f aca="false">MAX(0,B190-(D190-C190))</f>
        <v>2464992.45731047</v>
      </c>
      <c r="C191" s="34" t="n">
        <f aca="false">B191*Inputs!$B$13/12</f>
        <v>16638.6990868456</v>
      </c>
      <c r="D191" s="34" t="n">
        <f aca="false">IF(B191&lt;=0,0,MIN(Inputs!$B$14,B191+C191))</f>
        <v>27400</v>
      </c>
      <c r="E191" s="34" t="n">
        <f aca="false">MAX(0,E190-(G190-F190))</f>
        <v>2667718.29649516</v>
      </c>
      <c r="F191" s="34" t="n">
        <f aca="false">E191*Inputs!$B$20/12</f>
        <v>15005.9154177853</v>
      </c>
      <c r="G191" s="34" t="n">
        <f aca="false">IF(E191&lt;=0,0,MIN(Compare!$B$22,E191+F191))</f>
        <v>23998.129573024</v>
      </c>
      <c r="H191" s="34" t="n">
        <f aca="false">D191-G191</f>
        <v>3401.87042697603</v>
      </c>
      <c r="I191" s="34" t="n">
        <f aca="false">I190+H191</f>
        <v>632747.899417539</v>
      </c>
      <c r="J191" s="39" t="n">
        <f aca="false">IF(I191&gt;=Compare!$B$30,1,0)</f>
        <v>1</v>
      </c>
    </row>
    <row r="192" customFormat="false" ht="15" hidden="false" customHeight="false" outlineLevel="0" collapsed="false">
      <c r="A192" s="38" t="n">
        <v>187</v>
      </c>
      <c r="B192" s="31" t="n">
        <f aca="false">MAX(0,B191-(D191-C191))</f>
        <v>2454231.15639731</v>
      </c>
      <c r="C192" s="31" t="n">
        <f aca="false">B192*Inputs!$B$13/12</f>
        <v>16566.0603056819</v>
      </c>
      <c r="D192" s="31" t="n">
        <f aca="false">IF(B192&lt;=0,0,MIN(Inputs!$B$14,B192+C192))</f>
        <v>27400</v>
      </c>
      <c r="E192" s="31" t="n">
        <f aca="false">MAX(0,E191-(G191-F191))</f>
        <v>2658726.08233992</v>
      </c>
      <c r="F192" s="31" t="n">
        <f aca="false">E192*Inputs!$B$20/12</f>
        <v>14955.334213162</v>
      </c>
      <c r="G192" s="31" t="n">
        <f aca="false">IF(E192&lt;=0,0,MIN(Compare!$B$22,E192+F192))</f>
        <v>23998.129573024</v>
      </c>
      <c r="H192" s="31" t="n">
        <f aca="false">D192-G192</f>
        <v>3401.87042697603</v>
      </c>
      <c r="I192" s="31" t="n">
        <f aca="false">I191+H192</f>
        <v>636149.769844515</v>
      </c>
      <c r="J192" s="38" t="n">
        <f aca="false">IF(I192&gt;=Compare!$B$30,1,0)</f>
        <v>1</v>
      </c>
    </row>
    <row r="193" customFormat="false" ht="15" hidden="false" customHeight="false" outlineLevel="0" collapsed="false">
      <c r="A193" s="39" t="n">
        <v>188</v>
      </c>
      <c r="B193" s="34" t="n">
        <f aca="false">MAX(0,B192-(D192-C192))</f>
        <v>2443397.21670299</v>
      </c>
      <c r="C193" s="34" t="n">
        <f aca="false">B193*Inputs!$B$13/12</f>
        <v>16492.9312127452</v>
      </c>
      <c r="D193" s="34" t="n">
        <f aca="false">IF(B193&lt;=0,0,MIN(Inputs!$B$14,B193+C193))</f>
        <v>27400</v>
      </c>
      <c r="E193" s="34" t="n">
        <f aca="false">MAX(0,E192-(G192-F192))</f>
        <v>2649683.28698006</v>
      </c>
      <c r="F193" s="34" t="n">
        <f aca="false">E193*Inputs!$B$20/12</f>
        <v>14904.4684892628</v>
      </c>
      <c r="G193" s="34" t="n">
        <f aca="false">IF(E193&lt;=0,0,MIN(Compare!$B$22,E193+F193))</f>
        <v>23998.129573024</v>
      </c>
      <c r="H193" s="34" t="n">
        <f aca="false">D193-G193</f>
        <v>3401.87042697603</v>
      </c>
      <c r="I193" s="34" t="n">
        <f aca="false">I192+H193</f>
        <v>639551.640271491</v>
      </c>
      <c r="J193" s="39" t="n">
        <f aca="false">IF(I193&gt;=Compare!$B$30,1,0)</f>
        <v>1</v>
      </c>
    </row>
    <row r="194" customFormat="false" ht="15" hidden="false" customHeight="false" outlineLevel="0" collapsed="false">
      <c r="A194" s="38" t="n">
        <v>189</v>
      </c>
      <c r="B194" s="31" t="n">
        <f aca="false">MAX(0,B193-(D193-C193))</f>
        <v>2432490.14791574</v>
      </c>
      <c r="C194" s="31" t="n">
        <f aca="false">B194*Inputs!$B$13/12</f>
        <v>16419.3084984312</v>
      </c>
      <c r="D194" s="31" t="n">
        <f aca="false">IF(B194&lt;=0,0,MIN(Inputs!$B$14,B194+C194))</f>
        <v>27400</v>
      </c>
      <c r="E194" s="31" t="n">
        <f aca="false">MAX(0,E193-(G193-F193))</f>
        <v>2640589.62589629</v>
      </c>
      <c r="F194" s="31" t="n">
        <f aca="false">E194*Inputs!$B$20/12</f>
        <v>14853.3166456667</v>
      </c>
      <c r="G194" s="31" t="n">
        <f aca="false">IF(E194&lt;=0,0,MIN(Compare!$B$22,E194+F194))</f>
        <v>23998.129573024</v>
      </c>
      <c r="H194" s="31" t="n">
        <f aca="false">D194-G194</f>
        <v>3401.87042697603</v>
      </c>
      <c r="I194" s="31" t="n">
        <f aca="false">I193+H194</f>
        <v>642953.510698467</v>
      </c>
      <c r="J194" s="38" t="n">
        <f aca="false">IF(I194&gt;=Compare!$B$30,1,0)</f>
        <v>1</v>
      </c>
    </row>
    <row r="195" customFormat="false" ht="15" hidden="false" customHeight="false" outlineLevel="0" collapsed="false">
      <c r="A195" s="39" t="n">
        <v>190</v>
      </c>
      <c r="B195" s="34" t="n">
        <f aca="false">MAX(0,B194-(D194-C194))</f>
        <v>2421509.45641417</v>
      </c>
      <c r="C195" s="34" t="n">
        <f aca="false">B195*Inputs!$B$13/12</f>
        <v>16345.1888307956</v>
      </c>
      <c r="D195" s="34" t="n">
        <f aca="false">IF(B195&lt;=0,0,MIN(Inputs!$B$14,B195+C195))</f>
        <v>27400</v>
      </c>
      <c r="E195" s="34" t="n">
        <f aca="false">MAX(0,E194-(G194-F194))</f>
        <v>2631444.81296894</v>
      </c>
      <c r="F195" s="34" t="n">
        <f aca="false">E195*Inputs!$B$20/12</f>
        <v>14801.8770729503</v>
      </c>
      <c r="G195" s="34" t="n">
        <f aca="false">IF(E195&lt;=0,0,MIN(Compare!$B$22,E195+F195))</f>
        <v>23998.129573024</v>
      </c>
      <c r="H195" s="34" t="n">
        <f aca="false">D195-G195</f>
        <v>3401.87042697603</v>
      </c>
      <c r="I195" s="34" t="n">
        <f aca="false">I194+H195</f>
        <v>646355.381125443</v>
      </c>
      <c r="J195" s="39" t="n">
        <f aca="false">IF(I195&gt;=Compare!$B$30,1,0)</f>
        <v>1</v>
      </c>
    </row>
    <row r="196" customFormat="false" ht="15" hidden="false" customHeight="false" outlineLevel="0" collapsed="false">
      <c r="A196" s="38" t="n">
        <v>191</v>
      </c>
      <c r="B196" s="31" t="n">
        <f aca="false">MAX(0,B195-(D195-C195))</f>
        <v>2410454.64524497</v>
      </c>
      <c r="C196" s="31" t="n">
        <f aca="false">B196*Inputs!$B$13/12</f>
        <v>16270.5688554035</v>
      </c>
      <c r="D196" s="31" t="n">
        <f aca="false">IF(B196&lt;=0,0,MIN(Inputs!$B$14,B196+C196))</f>
        <v>27400</v>
      </c>
      <c r="E196" s="31" t="n">
        <f aca="false">MAX(0,E195-(G195-F195))</f>
        <v>2622248.56046886</v>
      </c>
      <c r="F196" s="31" t="n">
        <f aca="false">E196*Inputs!$B$20/12</f>
        <v>14750.1481526374</v>
      </c>
      <c r="G196" s="31" t="n">
        <f aca="false">IF(E196&lt;=0,0,MIN(Compare!$B$22,E196+F196))</f>
        <v>23998.129573024</v>
      </c>
      <c r="H196" s="31" t="n">
        <f aca="false">D196-G196</f>
        <v>3401.87042697603</v>
      </c>
      <c r="I196" s="31" t="n">
        <f aca="false">I195+H196</f>
        <v>649757.251552419</v>
      </c>
      <c r="J196" s="38" t="n">
        <f aca="false">IF(I196&gt;=Compare!$B$30,1,0)</f>
        <v>1</v>
      </c>
    </row>
    <row r="197" customFormat="false" ht="15" hidden="false" customHeight="false" outlineLevel="0" collapsed="false">
      <c r="A197" s="39" t="n">
        <v>192</v>
      </c>
      <c r="B197" s="34" t="n">
        <f aca="false">MAX(0,B196-(D196-C196))</f>
        <v>2399325.21410037</v>
      </c>
      <c r="C197" s="34" t="n">
        <f aca="false">B197*Inputs!$B$13/12</f>
        <v>16195.4451951775</v>
      </c>
      <c r="D197" s="34" t="n">
        <f aca="false">IF(B197&lt;=0,0,MIN(Inputs!$B$14,B197+C197))</f>
        <v>27400</v>
      </c>
      <c r="E197" s="34" t="n">
        <f aca="false">MAX(0,E196-(G196-F196))</f>
        <v>2613000.57904848</v>
      </c>
      <c r="F197" s="34" t="n">
        <f aca="false">E197*Inputs!$B$20/12</f>
        <v>14698.1282571477</v>
      </c>
      <c r="G197" s="34" t="n">
        <f aca="false">IF(E197&lt;=0,0,MIN(Compare!$B$22,E197+F197))</f>
        <v>23998.129573024</v>
      </c>
      <c r="H197" s="34" t="n">
        <f aca="false">D197-G197</f>
        <v>3401.87042697603</v>
      </c>
      <c r="I197" s="34" t="n">
        <f aca="false">I196+H197</f>
        <v>653159.121979395</v>
      </c>
      <c r="J197" s="39" t="n">
        <f aca="false">IF(I197&gt;=Compare!$B$30,1,0)</f>
        <v>1</v>
      </c>
    </row>
    <row r="198" customFormat="false" ht="15" hidden="false" customHeight="false" outlineLevel="0" collapsed="false">
      <c r="A198" s="38" t="n">
        <v>193</v>
      </c>
      <c r="B198" s="31" t="n">
        <f aca="false">MAX(0,B197-(D197-C197))</f>
        <v>2388120.65929555</v>
      </c>
      <c r="C198" s="31" t="n">
        <f aca="false">B198*Inputs!$B$13/12</f>
        <v>16119.8144502449</v>
      </c>
      <c r="D198" s="31" t="n">
        <f aca="false">IF(B198&lt;=0,0,MIN(Inputs!$B$14,B198+C198))</f>
        <v>27400</v>
      </c>
      <c r="E198" s="31" t="n">
        <f aca="false">MAX(0,E197-(G197-F197))</f>
        <v>2603700.5777326</v>
      </c>
      <c r="F198" s="31" t="n">
        <f aca="false">E198*Inputs!$B$20/12</f>
        <v>14645.8157497459</v>
      </c>
      <c r="G198" s="31" t="n">
        <f aca="false">IF(E198&lt;=0,0,MIN(Compare!$B$22,E198+F198))</f>
        <v>23998.129573024</v>
      </c>
      <c r="H198" s="31" t="n">
        <f aca="false">D198-G198</f>
        <v>3401.87042697603</v>
      </c>
      <c r="I198" s="31" t="n">
        <f aca="false">I197+H198</f>
        <v>656560.992406371</v>
      </c>
      <c r="J198" s="38" t="n">
        <f aca="false">IF(I198&gt;=Compare!$B$30,1,0)</f>
        <v>1</v>
      </c>
    </row>
    <row r="199" customFormat="false" ht="15" hidden="false" customHeight="false" outlineLevel="0" collapsed="false">
      <c r="A199" s="39" t="n">
        <v>194</v>
      </c>
      <c r="B199" s="34" t="n">
        <f aca="false">MAX(0,B198-(D198-C198))</f>
        <v>2376840.47374579</v>
      </c>
      <c r="C199" s="34" t="n">
        <f aca="false">B199*Inputs!$B$13/12</f>
        <v>16043.6731977841</v>
      </c>
      <c r="D199" s="34" t="n">
        <f aca="false">IF(B199&lt;=0,0,MIN(Inputs!$B$14,B199+C199))</f>
        <v>27400</v>
      </c>
      <c r="E199" s="34" t="n">
        <f aca="false">MAX(0,E198-(G198-F198))</f>
        <v>2594348.26390932</v>
      </c>
      <c r="F199" s="34" t="n">
        <f aca="false">E199*Inputs!$B$20/12</f>
        <v>14593.2089844899</v>
      </c>
      <c r="G199" s="34" t="n">
        <f aca="false">IF(E199&lt;=0,0,MIN(Compare!$B$22,E199+F199))</f>
        <v>23998.129573024</v>
      </c>
      <c r="H199" s="34" t="n">
        <f aca="false">D199-G199</f>
        <v>3401.87042697603</v>
      </c>
      <c r="I199" s="34" t="n">
        <f aca="false">I198+H199</f>
        <v>659962.862833347</v>
      </c>
      <c r="J199" s="39" t="n">
        <f aca="false">IF(I199&gt;=Compare!$B$30,1,0)</f>
        <v>1</v>
      </c>
    </row>
    <row r="200" customFormat="false" ht="15" hidden="false" customHeight="false" outlineLevel="0" collapsed="false">
      <c r="A200" s="38" t="n">
        <v>195</v>
      </c>
      <c r="B200" s="31" t="n">
        <f aca="false">MAX(0,B199-(D199-C199))</f>
        <v>2365484.14694358</v>
      </c>
      <c r="C200" s="31" t="n">
        <f aca="false">B200*Inputs!$B$13/12</f>
        <v>15967.0179918691</v>
      </c>
      <c r="D200" s="31" t="n">
        <f aca="false">IF(B200&lt;=0,0,MIN(Inputs!$B$14,B200+C200))</f>
        <v>27400</v>
      </c>
      <c r="E200" s="31" t="n">
        <f aca="false">MAX(0,E199-(G199-F199))</f>
        <v>2584943.34332079</v>
      </c>
      <c r="F200" s="31" t="n">
        <f aca="false">E200*Inputs!$B$20/12</f>
        <v>14540.3063061794</v>
      </c>
      <c r="G200" s="31" t="n">
        <f aca="false">IF(E200&lt;=0,0,MIN(Compare!$B$22,E200+F200))</f>
        <v>23998.129573024</v>
      </c>
      <c r="H200" s="31" t="n">
        <f aca="false">D200-G200</f>
        <v>3401.87042697603</v>
      </c>
      <c r="I200" s="31" t="n">
        <f aca="false">I199+H200</f>
        <v>663364.733260323</v>
      </c>
      <c r="J200" s="38" t="n">
        <f aca="false">IF(I200&gt;=Compare!$B$30,1,0)</f>
        <v>1</v>
      </c>
    </row>
    <row r="201" customFormat="false" ht="15" hidden="false" customHeight="false" outlineLevel="0" collapsed="false">
      <c r="A201" s="39" t="n">
        <v>196</v>
      </c>
      <c r="B201" s="34" t="n">
        <f aca="false">MAX(0,B200-(D200-C200))</f>
        <v>2354051.16493544</v>
      </c>
      <c r="C201" s="34" t="n">
        <f aca="false">B201*Inputs!$B$13/12</f>
        <v>15889.8453633143</v>
      </c>
      <c r="D201" s="34" t="n">
        <f aca="false">IF(B201&lt;=0,0,MIN(Inputs!$B$14,B201+C201))</f>
        <v>27400</v>
      </c>
      <c r="E201" s="34" t="n">
        <f aca="false">MAX(0,E200-(G200-F200))</f>
        <v>2575485.52005394</v>
      </c>
      <c r="F201" s="34" t="n">
        <f aca="false">E201*Inputs!$B$20/12</f>
        <v>14487.1060503034</v>
      </c>
      <c r="G201" s="34" t="n">
        <f aca="false">IF(E201&lt;=0,0,MIN(Compare!$B$22,E201+F201))</f>
        <v>23998.129573024</v>
      </c>
      <c r="H201" s="34" t="n">
        <f aca="false">D201-G201</f>
        <v>3401.87042697603</v>
      </c>
      <c r="I201" s="34" t="n">
        <f aca="false">I200+H201</f>
        <v>666766.603687299</v>
      </c>
      <c r="J201" s="39" t="n">
        <f aca="false">IF(I201&gt;=Compare!$B$30,1,0)</f>
        <v>1</v>
      </c>
    </row>
    <row r="202" customFormat="false" ht="15" hidden="false" customHeight="false" outlineLevel="0" collapsed="false">
      <c r="A202" s="38" t="n">
        <v>197</v>
      </c>
      <c r="B202" s="31" t="n">
        <f aca="false">MAX(0,B201-(D201-C201))</f>
        <v>2342541.01029876</v>
      </c>
      <c r="C202" s="31" t="n">
        <f aca="false">B202*Inputs!$B$13/12</f>
        <v>15812.1518195166</v>
      </c>
      <c r="D202" s="31" t="n">
        <f aca="false">IF(B202&lt;=0,0,MIN(Inputs!$B$14,B202+C202))</f>
        <v>27400</v>
      </c>
      <c r="E202" s="31" t="n">
        <f aca="false">MAX(0,E201-(G201-F201))</f>
        <v>2565974.49653122</v>
      </c>
      <c r="F202" s="31" t="n">
        <f aca="false">E202*Inputs!$B$20/12</f>
        <v>14433.6065429881</v>
      </c>
      <c r="G202" s="31" t="n">
        <f aca="false">IF(E202&lt;=0,0,MIN(Compare!$B$22,E202+F202))</f>
        <v>23998.129573024</v>
      </c>
      <c r="H202" s="31" t="n">
        <f aca="false">D202-G202</f>
        <v>3401.87042697603</v>
      </c>
      <c r="I202" s="31" t="n">
        <f aca="false">I201+H202</f>
        <v>670168.474114275</v>
      </c>
      <c r="J202" s="38" t="n">
        <f aca="false">IF(I202&gt;=Compare!$B$30,1,0)</f>
        <v>1</v>
      </c>
    </row>
    <row r="203" customFormat="false" ht="15" hidden="false" customHeight="false" outlineLevel="0" collapsed="false">
      <c r="A203" s="39" t="n">
        <v>198</v>
      </c>
      <c r="B203" s="34" t="n">
        <f aca="false">MAX(0,B202-(D202-C202))</f>
        <v>2330953.16211828</v>
      </c>
      <c r="C203" s="34" t="n">
        <f aca="false">B203*Inputs!$B$13/12</f>
        <v>15733.9338442984</v>
      </c>
      <c r="D203" s="34" t="n">
        <f aca="false">IF(B203&lt;=0,0,MIN(Inputs!$B$14,B203+C203))</f>
        <v>27400</v>
      </c>
      <c r="E203" s="34" t="n">
        <f aca="false">MAX(0,E202-(G202-F202))</f>
        <v>2556409.97350119</v>
      </c>
      <c r="F203" s="34" t="n">
        <f aca="false">E203*Inputs!$B$20/12</f>
        <v>14379.8061009442</v>
      </c>
      <c r="G203" s="34" t="n">
        <f aca="false">IF(E203&lt;=0,0,MIN(Compare!$B$22,E203+F203))</f>
        <v>23998.129573024</v>
      </c>
      <c r="H203" s="34" t="n">
        <f aca="false">D203-G203</f>
        <v>3401.87042697603</v>
      </c>
      <c r="I203" s="34" t="n">
        <f aca="false">I202+H203</f>
        <v>673570.344541251</v>
      </c>
      <c r="J203" s="39" t="n">
        <f aca="false">IF(I203&gt;=Compare!$B$30,1,0)</f>
        <v>1</v>
      </c>
    </row>
    <row r="204" customFormat="false" ht="15" hidden="false" customHeight="false" outlineLevel="0" collapsed="false">
      <c r="A204" s="38" t="n">
        <v>199</v>
      </c>
      <c r="B204" s="31" t="n">
        <f aca="false">MAX(0,B203-(D203-C203))</f>
        <v>2319287.09596257</v>
      </c>
      <c r="C204" s="31" t="n">
        <f aca="false">B204*Inputs!$B$13/12</f>
        <v>15655.1878977474</v>
      </c>
      <c r="D204" s="31" t="n">
        <f aca="false">IF(B204&lt;=0,0,MIN(Inputs!$B$14,B204+C204))</f>
        <v>27400</v>
      </c>
      <c r="E204" s="31" t="n">
        <f aca="false">MAX(0,E203-(G203-F203))</f>
        <v>2546791.65002911</v>
      </c>
      <c r="F204" s="31" t="n">
        <f aca="false">E204*Inputs!$B$20/12</f>
        <v>14325.7030314137</v>
      </c>
      <c r="G204" s="31" t="n">
        <f aca="false">IF(E204&lt;=0,0,MIN(Compare!$B$22,E204+F204))</f>
        <v>23998.129573024</v>
      </c>
      <c r="H204" s="31" t="n">
        <f aca="false">D204-G204</f>
        <v>3401.87042697603</v>
      </c>
      <c r="I204" s="31" t="n">
        <f aca="false">I203+H204</f>
        <v>676972.214968227</v>
      </c>
      <c r="J204" s="38" t="n">
        <f aca="false">IF(I204&gt;=Compare!$B$30,1,0)</f>
        <v>1</v>
      </c>
    </row>
    <row r="205" customFormat="false" ht="15" hidden="false" customHeight="false" outlineLevel="0" collapsed="false">
      <c r="A205" s="39" t="n">
        <v>200</v>
      </c>
      <c r="B205" s="34" t="n">
        <f aca="false">MAX(0,B204-(D204-C204))</f>
        <v>2307542.28386032</v>
      </c>
      <c r="C205" s="34" t="n">
        <f aca="false">B205*Inputs!$B$13/12</f>
        <v>15575.9104160572</v>
      </c>
      <c r="D205" s="34" t="n">
        <f aca="false">IF(B205&lt;=0,0,MIN(Inputs!$B$14,B205+C205))</f>
        <v>27400</v>
      </c>
      <c r="E205" s="34" t="n">
        <f aca="false">MAX(0,E204-(G204-F204))</f>
        <v>2537119.2234875</v>
      </c>
      <c r="F205" s="34" t="n">
        <f aca="false">E205*Inputs!$B$20/12</f>
        <v>14271.2956321172</v>
      </c>
      <c r="G205" s="34" t="n">
        <f aca="false">IF(E205&lt;=0,0,MIN(Compare!$B$22,E205+F205))</f>
        <v>23998.129573024</v>
      </c>
      <c r="H205" s="34" t="n">
        <f aca="false">D205-G205</f>
        <v>3401.87042697603</v>
      </c>
      <c r="I205" s="34" t="n">
        <f aca="false">I204+H205</f>
        <v>680374.085395203</v>
      </c>
      <c r="J205" s="39" t="n">
        <f aca="false">IF(I205&gt;=Compare!$B$30,1,0)</f>
        <v>1</v>
      </c>
    </row>
    <row r="206" customFormat="false" ht="15" hidden="false" customHeight="false" outlineLevel="0" collapsed="false">
      <c r="A206" s="38" t="n">
        <v>201</v>
      </c>
      <c r="B206" s="31" t="n">
        <f aca="false">MAX(0,B205-(D205-C205))</f>
        <v>2295718.19427638</v>
      </c>
      <c r="C206" s="31" t="n">
        <f aca="false">B206*Inputs!$B$13/12</f>
        <v>15496.0978113656</v>
      </c>
      <c r="D206" s="31" t="n">
        <f aca="false">IF(B206&lt;=0,0,MIN(Inputs!$B$14,B206+C206))</f>
        <v>27400</v>
      </c>
      <c r="E206" s="31" t="n">
        <f aca="false">MAX(0,E205-(G205-F205))</f>
        <v>2527392.38954659</v>
      </c>
      <c r="F206" s="31" t="n">
        <f aca="false">E206*Inputs!$B$20/12</f>
        <v>14216.5821911996</v>
      </c>
      <c r="G206" s="31" t="n">
        <f aca="false">IF(E206&lt;=0,0,MIN(Compare!$B$22,E206+F206))</f>
        <v>23998.129573024</v>
      </c>
      <c r="H206" s="31" t="n">
        <f aca="false">D206-G206</f>
        <v>3401.87042697603</v>
      </c>
      <c r="I206" s="31" t="n">
        <f aca="false">I205+H206</f>
        <v>683775.955822179</v>
      </c>
      <c r="J206" s="38" t="n">
        <f aca="false">IF(I206&gt;=Compare!$B$30,1,0)</f>
        <v>1</v>
      </c>
    </row>
    <row r="207" customFormat="false" ht="15" hidden="false" customHeight="false" outlineLevel="0" collapsed="false">
      <c r="A207" s="39" t="n">
        <v>202</v>
      </c>
      <c r="B207" s="34" t="n">
        <f aca="false">MAX(0,B206-(D206-C206))</f>
        <v>2283814.29208774</v>
      </c>
      <c r="C207" s="34" t="n">
        <f aca="false">B207*Inputs!$B$13/12</f>
        <v>15415.7464715923</v>
      </c>
      <c r="D207" s="34" t="n">
        <f aca="false">IF(B207&lt;=0,0,MIN(Inputs!$B$14,B207+C207))</f>
        <v>27400</v>
      </c>
      <c r="E207" s="34" t="n">
        <f aca="false">MAX(0,E206-(G206-F206))</f>
        <v>2517610.84216477</v>
      </c>
      <c r="F207" s="34" t="n">
        <f aca="false">E207*Inputs!$B$20/12</f>
        <v>14161.5609871768</v>
      </c>
      <c r="G207" s="34" t="n">
        <f aca="false">IF(E207&lt;=0,0,MIN(Compare!$B$22,E207+F207))</f>
        <v>23998.129573024</v>
      </c>
      <c r="H207" s="34" t="n">
        <f aca="false">D207-G207</f>
        <v>3401.87042697603</v>
      </c>
      <c r="I207" s="34" t="n">
        <f aca="false">I206+H207</f>
        <v>687177.826249155</v>
      </c>
      <c r="J207" s="39" t="n">
        <f aca="false">IF(I207&gt;=Compare!$B$30,1,0)</f>
        <v>1</v>
      </c>
    </row>
    <row r="208" customFormat="false" ht="15" hidden="false" customHeight="false" outlineLevel="0" collapsed="false">
      <c r="A208" s="38" t="n">
        <v>203</v>
      </c>
      <c r="B208" s="31" t="n">
        <f aca="false">MAX(0,B207-(D207-C207))</f>
        <v>2271830.03855934</v>
      </c>
      <c r="C208" s="31" t="n">
        <f aca="false">B208*Inputs!$B$13/12</f>
        <v>15334.8527602755</v>
      </c>
      <c r="D208" s="31" t="n">
        <f aca="false">IF(B208&lt;=0,0,MIN(Inputs!$B$14,B208+C208))</f>
        <v>27400</v>
      </c>
      <c r="E208" s="31" t="n">
        <f aca="false">MAX(0,E207-(G207-F207))</f>
        <v>2507774.27357892</v>
      </c>
      <c r="F208" s="31" t="n">
        <f aca="false">E208*Inputs!$B$20/12</f>
        <v>14106.2302888814</v>
      </c>
      <c r="G208" s="31" t="n">
        <f aca="false">IF(E208&lt;=0,0,MIN(Compare!$B$22,E208+F208))</f>
        <v>23998.129573024</v>
      </c>
      <c r="H208" s="31" t="n">
        <f aca="false">D208-G208</f>
        <v>3401.87042697603</v>
      </c>
      <c r="I208" s="31" t="n">
        <f aca="false">I207+H208</f>
        <v>690579.696676132</v>
      </c>
      <c r="J208" s="38" t="n">
        <f aca="false">IF(I208&gt;=Compare!$B$30,1,0)</f>
        <v>1</v>
      </c>
    </row>
    <row r="209" customFormat="false" ht="15" hidden="false" customHeight="false" outlineLevel="0" collapsed="false">
      <c r="A209" s="39" t="n">
        <v>204</v>
      </c>
      <c r="B209" s="34" t="n">
        <f aca="false">MAX(0,B208-(D208-C208))</f>
        <v>2259764.89131961</v>
      </c>
      <c r="C209" s="34" t="n">
        <f aca="false">B209*Inputs!$B$13/12</f>
        <v>15253.4130164074</v>
      </c>
      <c r="D209" s="34" t="n">
        <f aca="false">IF(B209&lt;=0,0,MIN(Inputs!$B$14,B209+C209))</f>
        <v>27400</v>
      </c>
      <c r="E209" s="34" t="n">
        <f aca="false">MAX(0,E208-(G208-F208))</f>
        <v>2497882.37429478</v>
      </c>
      <c r="F209" s="34" t="n">
        <f aca="false">E209*Inputs!$B$20/12</f>
        <v>14050.5883554081</v>
      </c>
      <c r="G209" s="34" t="n">
        <f aca="false">IF(E209&lt;=0,0,MIN(Compare!$B$22,E209+F209))</f>
        <v>23998.129573024</v>
      </c>
      <c r="H209" s="34" t="n">
        <f aca="false">D209-G209</f>
        <v>3401.87042697603</v>
      </c>
      <c r="I209" s="34" t="n">
        <f aca="false">I208+H209</f>
        <v>693981.567103108</v>
      </c>
      <c r="J209" s="39" t="n">
        <f aca="false">IF(I209&gt;=Compare!$B$30,1,0)</f>
        <v>1</v>
      </c>
    </row>
    <row r="210" customFormat="false" ht="15" hidden="false" customHeight="false" outlineLevel="0" collapsed="false">
      <c r="A210" s="38" t="n">
        <v>205</v>
      </c>
      <c r="B210" s="31" t="n">
        <f aca="false">MAX(0,B209-(D209-C209))</f>
        <v>2247618.30433602</v>
      </c>
      <c r="C210" s="31" t="n">
        <f aca="false">B210*Inputs!$B$13/12</f>
        <v>15171.4235542681</v>
      </c>
      <c r="D210" s="31" t="n">
        <f aca="false">IF(B210&lt;=0,0,MIN(Inputs!$B$14,B210+C210))</f>
        <v>27400</v>
      </c>
      <c r="E210" s="31" t="n">
        <f aca="false">MAX(0,E209-(G209-F209))</f>
        <v>2487934.83307716</v>
      </c>
      <c r="F210" s="31" t="n">
        <f aca="false">E210*Inputs!$B$20/12</f>
        <v>13994.633436059</v>
      </c>
      <c r="G210" s="31" t="n">
        <f aca="false">IF(E210&lt;=0,0,MIN(Compare!$B$22,E210+F210))</f>
        <v>23998.129573024</v>
      </c>
      <c r="H210" s="31" t="n">
        <f aca="false">D210-G210</f>
        <v>3401.87042697603</v>
      </c>
      <c r="I210" s="31" t="n">
        <f aca="false">I209+H210</f>
        <v>697383.437530084</v>
      </c>
      <c r="J210" s="38" t="n">
        <f aca="false">IF(I210&gt;=Compare!$B$30,1,0)</f>
        <v>1</v>
      </c>
    </row>
    <row r="211" customFormat="false" ht="15" hidden="false" customHeight="false" outlineLevel="0" collapsed="false">
      <c r="A211" s="39" t="n">
        <v>206</v>
      </c>
      <c r="B211" s="34" t="n">
        <f aca="false">MAX(0,B210-(D210-C210))</f>
        <v>2235389.72789029</v>
      </c>
      <c r="C211" s="34" t="n">
        <f aca="false">B211*Inputs!$B$13/12</f>
        <v>15088.8806632594</v>
      </c>
      <c r="D211" s="34" t="n">
        <f aca="false">IF(B211&lt;=0,0,MIN(Inputs!$B$14,B211+C211))</f>
        <v>27400</v>
      </c>
      <c r="E211" s="34" t="n">
        <f aca="false">MAX(0,E210-(G210-F210))</f>
        <v>2477931.3369402</v>
      </c>
      <c r="F211" s="34" t="n">
        <f aca="false">E211*Inputs!$B$20/12</f>
        <v>13938.3637702886</v>
      </c>
      <c r="G211" s="34" t="n">
        <f aca="false">IF(E211&lt;=0,0,MIN(Compare!$B$22,E211+F211))</f>
        <v>23998.129573024</v>
      </c>
      <c r="H211" s="34" t="n">
        <f aca="false">D211-G211</f>
        <v>3401.87042697603</v>
      </c>
      <c r="I211" s="34" t="n">
        <f aca="false">I210+H211</f>
        <v>700785.30795706</v>
      </c>
      <c r="J211" s="39" t="n">
        <f aca="false">IF(I211&gt;=Compare!$B$30,1,0)</f>
        <v>1</v>
      </c>
    </row>
    <row r="212" customFormat="false" ht="15" hidden="false" customHeight="false" outlineLevel="0" collapsed="false">
      <c r="A212" s="38" t="n">
        <v>207</v>
      </c>
      <c r="B212" s="31" t="n">
        <f aca="false">MAX(0,B211-(D211-C211))</f>
        <v>2223078.60855355</v>
      </c>
      <c r="C212" s="31" t="n">
        <f aca="false">B212*Inputs!$B$13/12</f>
        <v>15005.7806077364</v>
      </c>
      <c r="D212" s="31" t="n">
        <f aca="false">IF(B212&lt;=0,0,MIN(Inputs!$B$14,B212+C212))</f>
        <v>27400</v>
      </c>
      <c r="E212" s="31" t="n">
        <f aca="false">MAX(0,E211-(G211-F211))</f>
        <v>2467871.57113746</v>
      </c>
      <c r="F212" s="31" t="n">
        <f aca="false">E212*Inputs!$B$20/12</f>
        <v>13881.7775876482</v>
      </c>
      <c r="G212" s="31" t="n">
        <f aca="false">IF(E212&lt;=0,0,MIN(Compare!$B$22,E212+F212))</f>
        <v>23998.129573024</v>
      </c>
      <c r="H212" s="31" t="n">
        <f aca="false">D212-G212</f>
        <v>3401.87042697603</v>
      </c>
      <c r="I212" s="31" t="n">
        <f aca="false">I211+H212</f>
        <v>704187.178384036</v>
      </c>
      <c r="J212" s="38" t="n">
        <f aca="false">IF(I212&gt;=Compare!$B$30,1,0)</f>
        <v>1</v>
      </c>
    </row>
    <row r="213" customFormat="false" ht="15" hidden="false" customHeight="false" outlineLevel="0" collapsed="false">
      <c r="A213" s="39" t="n">
        <v>208</v>
      </c>
      <c r="B213" s="34" t="n">
        <f aca="false">MAX(0,B212-(D212-C212))</f>
        <v>2210684.38916128</v>
      </c>
      <c r="C213" s="34" t="n">
        <f aca="false">B213*Inputs!$B$13/12</f>
        <v>14922.1196268387</v>
      </c>
      <c r="D213" s="34" t="n">
        <f aca="false">IF(B213&lt;=0,0,MIN(Inputs!$B$14,B213+C213))</f>
        <v>27400</v>
      </c>
      <c r="E213" s="34" t="n">
        <f aca="false">MAX(0,E212-(G212-F212))</f>
        <v>2457755.21915209</v>
      </c>
      <c r="F213" s="34" t="n">
        <f aca="false">E213*Inputs!$B$20/12</f>
        <v>13824.8731077305</v>
      </c>
      <c r="G213" s="34" t="n">
        <f aca="false">IF(E213&lt;=0,0,MIN(Compare!$B$22,E213+F213))</f>
        <v>23998.129573024</v>
      </c>
      <c r="H213" s="34" t="n">
        <f aca="false">D213-G213</f>
        <v>3401.87042697603</v>
      </c>
      <c r="I213" s="34" t="n">
        <f aca="false">I212+H213</f>
        <v>707589.048811012</v>
      </c>
      <c r="J213" s="39" t="n">
        <f aca="false">IF(I213&gt;=Compare!$B$30,1,0)</f>
        <v>1</v>
      </c>
    </row>
    <row r="214" customFormat="false" ht="15" hidden="false" customHeight="false" outlineLevel="0" collapsed="false">
      <c r="A214" s="38" t="n">
        <v>209</v>
      </c>
      <c r="B214" s="31" t="n">
        <f aca="false">MAX(0,B213-(D213-C213))</f>
        <v>2198206.50878812</v>
      </c>
      <c r="C214" s="31" t="n">
        <f aca="false">B214*Inputs!$B$13/12</f>
        <v>14837.8939343198</v>
      </c>
      <c r="D214" s="31" t="n">
        <f aca="false">IF(B214&lt;=0,0,MIN(Inputs!$B$14,B214+C214))</f>
        <v>27400</v>
      </c>
      <c r="E214" s="31" t="n">
        <f aca="false">MAX(0,E213-(G213-F213))</f>
        <v>2447581.96268679</v>
      </c>
      <c r="F214" s="31" t="n">
        <f aca="false">E214*Inputs!$B$20/12</f>
        <v>13767.6485401132</v>
      </c>
      <c r="G214" s="31" t="n">
        <f aca="false">IF(E214&lt;=0,0,MIN(Compare!$B$22,E214+F214))</f>
        <v>23998.129573024</v>
      </c>
      <c r="H214" s="31" t="n">
        <f aca="false">D214-G214</f>
        <v>3401.87042697603</v>
      </c>
      <c r="I214" s="31" t="n">
        <f aca="false">I213+H214</f>
        <v>710990.919237988</v>
      </c>
      <c r="J214" s="38" t="n">
        <f aca="false">IF(I214&gt;=Compare!$B$30,1,0)</f>
        <v>1</v>
      </c>
    </row>
    <row r="215" customFormat="false" ht="15" hidden="false" customHeight="false" outlineLevel="0" collapsed="false">
      <c r="A215" s="39" t="n">
        <v>210</v>
      </c>
      <c r="B215" s="34" t="n">
        <f aca="false">MAX(0,B214-(D214-C214))</f>
        <v>2185644.40272244</v>
      </c>
      <c r="C215" s="34" t="n">
        <f aca="false">B215*Inputs!$B$13/12</f>
        <v>14753.0997183765</v>
      </c>
      <c r="D215" s="34" t="n">
        <f aca="false">IF(B215&lt;=0,0,MIN(Inputs!$B$14,B215+C215))</f>
        <v>27400</v>
      </c>
      <c r="E215" s="34" t="n">
        <f aca="false">MAX(0,E214-(G214-F214))</f>
        <v>2437351.48165388</v>
      </c>
      <c r="F215" s="34" t="n">
        <f aca="false">E215*Inputs!$B$20/12</f>
        <v>13710.1020843031</v>
      </c>
      <c r="G215" s="34" t="n">
        <f aca="false">IF(E215&lt;=0,0,MIN(Compare!$B$22,E215+F215))</f>
        <v>23998.129573024</v>
      </c>
      <c r="H215" s="34" t="n">
        <f aca="false">D215-G215</f>
        <v>3401.87042697603</v>
      </c>
      <c r="I215" s="34" t="n">
        <f aca="false">I214+H215</f>
        <v>714392.789664964</v>
      </c>
      <c r="J215" s="39" t="n">
        <f aca="false">IF(I215&gt;=Compare!$B$30,1,0)</f>
        <v>1</v>
      </c>
    </row>
    <row r="216" customFormat="false" ht="15" hidden="false" customHeight="false" outlineLevel="0" collapsed="false">
      <c r="A216" s="38" t="n">
        <v>211</v>
      </c>
      <c r="B216" s="31" t="n">
        <f aca="false">MAX(0,B215-(D215-C215))</f>
        <v>2172997.50244082</v>
      </c>
      <c r="C216" s="31" t="n">
        <f aca="false">B216*Inputs!$B$13/12</f>
        <v>14667.7331414755</v>
      </c>
      <c r="D216" s="31" t="n">
        <f aca="false">IF(B216&lt;=0,0,MIN(Inputs!$B$14,B216+C216))</f>
        <v>27400</v>
      </c>
      <c r="E216" s="31" t="n">
        <f aca="false">MAX(0,E215-(G215-F215))</f>
        <v>2427063.45416516</v>
      </c>
      <c r="F216" s="31" t="n">
        <f aca="false">E216*Inputs!$B$20/12</f>
        <v>13652.231929679</v>
      </c>
      <c r="G216" s="31" t="n">
        <f aca="false">IF(E216&lt;=0,0,MIN(Compare!$B$22,E216+F216))</f>
        <v>23998.129573024</v>
      </c>
      <c r="H216" s="31" t="n">
        <f aca="false">D216-G216</f>
        <v>3401.87042697603</v>
      </c>
      <c r="I216" s="31" t="n">
        <f aca="false">I215+H216</f>
        <v>717794.66009194</v>
      </c>
      <c r="J216" s="38" t="n">
        <f aca="false">IF(I216&gt;=Compare!$B$30,1,0)</f>
        <v>1</v>
      </c>
    </row>
    <row r="217" customFormat="false" ht="15" hidden="false" customHeight="false" outlineLevel="0" collapsed="false">
      <c r="A217" s="39" t="n">
        <v>212</v>
      </c>
      <c r="B217" s="34" t="n">
        <f aca="false">MAX(0,B216-(D216-C216))</f>
        <v>2160265.23558229</v>
      </c>
      <c r="C217" s="34" t="n">
        <f aca="false">B217*Inputs!$B$13/12</f>
        <v>14581.7903401805</v>
      </c>
      <c r="D217" s="34" t="n">
        <f aca="false">IF(B217&lt;=0,0,MIN(Inputs!$B$14,B217+C217))</f>
        <v>27400</v>
      </c>
      <c r="E217" s="34" t="n">
        <f aca="false">MAX(0,E216-(G216-F216))</f>
        <v>2416717.55652182</v>
      </c>
      <c r="F217" s="34" t="n">
        <f aca="false">E217*Inputs!$B$20/12</f>
        <v>13594.0362554352</v>
      </c>
      <c r="G217" s="34" t="n">
        <f aca="false">IF(E217&lt;=0,0,MIN(Compare!$B$22,E217+F217))</f>
        <v>23998.129573024</v>
      </c>
      <c r="H217" s="34" t="n">
        <f aca="false">D217-G217</f>
        <v>3401.87042697603</v>
      </c>
      <c r="I217" s="34" t="n">
        <f aca="false">I216+H217</f>
        <v>721196.530518916</v>
      </c>
      <c r="J217" s="39" t="n">
        <f aca="false">IF(I217&gt;=Compare!$B$30,1,0)</f>
        <v>1</v>
      </c>
    </row>
    <row r="218" customFormat="false" ht="15" hidden="false" customHeight="false" outlineLevel="0" collapsed="false">
      <c r="A218" s="38" t="n">
        <v>213</v>
      </c>
      <c r="B218" s="31" t="n">
        <f aca="false">MAX(0,B217-(D217-C217))</f>
        <v>2147447.02592247</v>
      </c>
      <c r="C218" s="31" t="n">
        <f aca="false">B218*Inputs!$B$13/12</f>
        <v>14495.2674249767</v>
      </c>
      <c r="D218" s="31" t="n">
        <f aca="false">IF(B218&lt;=0,0,MIN(Inputs!$B$14,B218+C218))</f>
        <v>27400</v>
      </c>
      <c r="E218" s="31" t="n">
        <f aca="false">MAX(0,E217-(G217-F217))</f>
        <v>2406313.46320423</v>
      </c>
      <c r="F218" s="31" t="n">
        <f aca="false">E218*Inputs!$B$20/12</f>
        <v>13535.5132305238</v>
      </c>
      <c r="G218" s="31" t="n">
        <f aca="false">IF(E218&lt;=0,0,MIN(Compare!$B$22,E218+F218))</f>
        <v>23998.129573024</v>
      </c>
      <c r="H218" s="31" t="n">
        <f aca="false">D218-G218</f>
        <v>3401.87042697603</v>
      </c>
      <c r="I218" s="31" t="n">
        <f aca="false">I217+H218</f>
        <v>724598.400945892</v>
      </c>
      <c r="J218" s="38" t="n">
        <f aca="false">IF(I218&gt;=Compare!$B$30,1,0)</f>
        <v>1</v>
      </c>
    </row>
    <row r="219" customFormat="false" ht="15" hidden="false" customHeight="false" outlineLevel="0" collapsed="false">
      <c r="A219" s="39" t="n">
        <v>214</v>
      </c>
      <c r="B219" s="34" t="n">
        <f aca="false">MAX(0,B218-(D218-C218))</f>
        <v>2134542.29334745</v>
      </c>
      <c r="C219" s="34" t="n">
        <f aca="false">B219*Inputs!$B$13/12</f>
        <v>14408.1604800953</v>
      </c>
      <c r="D219" s="34" t="n">
        <f aca="false">IF(B219&lt;=0,0,MIN(Inputs!$B$14,B219+C219))</f>
        <v>27400</v>
      </c>
      <c r="E219" s="34" t="n">
        <f aca="false">MAX(0,E218-(G218-F218))</f>
        <v>2395850.84686173</v>
      </c>
      <c r="F219" s="34" t="n">
        <f aca="false">E219*Inputs!$B$20/12</f>
        <v>13476.6610135972</v>
      </c>
      <c r="G219" s="34" t="n">
        <f aca="false">IF(E219&lt;=0,0,MIN(Compare!$B$22,E219+F219))</f>
        <v>23998.129573024</v>
      </c>
      <c r="H219" s="34" t="n">
        <f aca="false">D219-G219</f>
        <v>3401.87042697603</v>
      </c>
      <c r="I219" s="34" t="n">
        <f aca="false">I218+H219</f>
        <v>728000.271372868</v>
      </c>
      <c r="J219" s="39" t="n">
        <f aca="false">IF(I219&gt;=Compare!$B$30,1,0)</f>
        <v>1</v>
      </c>
    </row>
    <row r="220" customFormat="false" ht="15" hidden="false" customHeight="false" outlineLevel="0" collapsed="false">
      <c r="A220" s="38" t="n">
        <v>215</v>
      </c>
      <c r="B220" s="31" t="n">
        <f aca="false">MAX(0,B219-(D219-C219))</f>
        <v>2121550.45382755</v>
      </c>
      <c r="C220" s="31" t="n">
        <f aca="false">B220*Inputs!$B$13/12</f>
        <v>14320.4655633359</v>
      </c>
      <c r="D220" s="31" t="n">
        <f aca="false">IF(B220&lt;=0,0,MIN(Inputs!$B$14,B220+C220))</f>
        <v>27400</v>
      </c>
      <c r="E220" s="31" t="n">
        <f aca="false">MAX(0,E219-(G219-F219))</f>
        <v>2385329.3783023</v>
      </c>
      <c r="F220" s="31" t="n">
        <f aca="false">E220*Inputs!$B$20/12</f>
        <v>13417.4777529504</v>
      </c>
      <c r="G220" s="31" t="n">
        <f aca="false">IF(E220&lt;=0,0,MIN(Compare!$B$22,E220+F220))</f>
        <v>23998.129573024</v>
      </c>
      <c r="H220" s="31" t="n">
        <f aca="false">D220-G220</f>
        <v>3401.87042697603</v>
      </c>
      <c r="I220" s="31" t="n">
        <f aca="false">I219+H220</f>
        <v>731402.141799844</v>
      </c>
      <c r="J220" s="38" t="n">
        <f aca="false">IF(I220&gt;=Compare!$B$30,1,0)</f>
        <v>1</v>
      </c>
    </row>
    <row r="221" customFormat="false" ht="15" hidden="false" customHeight="false" outlineLevel="0" collapsed="false">
      <c r="A221" s="39" t="n">
        <v>216</v>
      </c>
      <c r="B221" s="34" t="n">
        <f aca="false">MAX(0,B220-(D220-C220))</f>
        <v>2108470.91939088</v>
      </c>
      <c r="C221" s="34" t="n">
        <f aca="false">B221*Inputs!$B$13/12</f>
        <v>14232.1787058885</v>
      </c>
      <c r="D221" s="34" t="n">
        <f aca="false">IF(B221&lt;=0,0,MIN(Inputs!$B$14,B221+C221))</f>
        <v>27400</v>
      </c>
      <c r="E221" s="34" t="n">
        <f aca="false">MAX(0,E220-(G220-F220))</f>
        <v>2374748.72648223</v>
      </c>
      <c r="F221" s="34" t="n">
        <f aca="false">E221*Inputs!$B$20/12</f>
        <v>13357.9615864625</v>
      </c>
      <c r="G221" s="34" t="n">
        <f aca="false">IF(E221&lt;=0,0,MIN(Compare!$B$22,E221+F221))</f>
        <v>23998.129573024</v>
      </c>
      <c r="H221" s="34" t="n">
        <f aca="false">D221-G221</f>
        <v>3401.87042697603</v>
      </c>
      <c r="I221" s="34" t="n">
        <f aca="false">I220+H221</f>
        <v>734804.01222682</v>
      </c>
      <c r="J221" s="39" t="n">
        <f aca="false">IF(I221&gt;=Compare!$B$30,1,0)</f>
        <v>1</v>
      </c>
    </row>
    <row r="222" customFormat="false" ht="15" hidden="false" customHeight="false" outlineLevel="0" collapsed="false">
      <c r="A222" s="38" t="n">
        <v>217</v>
      </c>
      <c r="B222" s="31" t="n">
        <f aca="false">MAX(0,B221-(D221-C221))</f>
        <v>2095303.09809677</v>
      </c>
      <c r="C222" s="31" t="n">
        <f aca="false">B222*Inputs!$B$13/12</f>
        <v>14143.2959121532</v>
      </c>
      <c r="D222" s="31" t="n">
        <f aca="false">IF(B222&lt;=0,0,MIN(Inputs!$B$14,B222+C222))</f>
        <v>27400</v>
      </c>
      <c r="E222" s="31" t="n">
        <f aca="false">MAX(0,E221-(G221-F221))</f>
        <v>2364108.55849566</v>
      </c>
      <c r="F222" s="31" t="n">
        <f aca="false">E222*Inputs!$B$20/12</f>
        <v>13298.1106415381</v>
      </c>
      <c r="G222" s="31" t="n">
        <f aca="false">IF(E222&lt;=0,0,MIN(Compare!$B$22,E222+F222))</f>
        <v>23998.129573024</v>
      </c>
      <c r="H222" s="31" t="n">
        <f aca="false">D222-G222</f>
        <v>3401.87042697603</v>
      </c>
      <c r="I222" s="31" t="n">
        <f aca="false">I221+H222</f>
        <v>738205.882653796</v>
      </c>
      <c r="J222" s="38" t="n">
        <f aca="false">IF(I222&gt;=Compare!$B$30,1,0)</f>
        <v>1</v>
      </c>
    </row>
    <row r="223" customFormat="false" ht="15" hidden="false" customHeight="false" outlineLevel="0" collapsed="false">
      <c r="A223" s="39" t="n">
        <v>218</v>
      </c>
      <c r="B223" s="34" t="n">
        <f aca="false">MAX(0,B222-(D222-C222))</f>
        <v>2082046.39400892</v>
      </c>
      <c r="C223" s="34" t="n">
        <f aca="false">B223*Inputs!$B$13/12</f>
        <v>14053.8131595602</v>
      </c>
      <c r="D223" s="34" t="n">
        <f aca="false">IF(B223&lt;=0,0,MIN(Inputs!$B$14,B223+C223))</f>
        <v>27400</v>
      </c>
      <c r="E223" s="34" t="n">
        <f aca="false">MAX(0,E222-(G222-F222))</f>
        <v>2353408.53956418</v>
      </c>
      <c r="F223" s="34" t="n">
        <f aca="false">E223*Inputs!$B$20/12</f>
        <v>13237.9230350485</v>
      </c>
      <c r="G223" s="34" t="n">
        <f aca="false">IF(E223&lt;=0,0,MIN(Compare!$B$22,E223+F223))</f>
        <v>23998.129573024</v>
      </c>
      <c r="H223" s="34" t="n">
        <f aca="false">D223-G223</f>
        <v>3401.87042697603</v>
      </c>
      <c r="I223" s="34" t="n">
        <f aca="false">I222+H223</f>
        <v>741607.753080772</v>
      </c>
      <c r="J223" s="39" t="n">
        <f aca="false">IF(I223&gt;=Compare!$B$30,1,0)</f>
        <v>1</v>
      </c>
    </row>
    <row r="224" customFormat="false" ht="15" hidden="false" customHeight="false" outlineLevel="0" collapsed="false">
      <c r="A224" s="38" t="n">
        <v>219</v>
      </c>
      <c r="B224" s="31" t="n">
        <f aca="false">MAX(0,B223-(D223-C223))</f>
        <v>2068700.20716848</v>
      </c>
      <c r="C224" s="31" t="n">
        <f aca="false">B224*Inputs!$B$13/12</f>
        <v>13963.7263983873</v>
      </c>
      <c r="D224" s="31" t="n">
        <f aca="false">IF(B224&lt;=0,0,MIN(Inputs!$B$14,B224+C224))</f>
        <v>27400</v>
      </c>
      <c r="E224" s="31" t="n">
        <f aca="false">MAX(0,E223-(G223-F223))</f>
        <v>2342648.3330262</v>
      </c>
      <c r="F224" s="31" t="n">
        <f aca="false">E224*Inputs!$B$20/12</f>
        <v>13177.3968732724</v>
      </c>
      <c r="G224" s="31" t="n">
        <f aca="false">IF(E224&lt;=0,0,MIN(Compare!$B$22,E224+F224))</f>
        <v>23998.129573024</v>
      </c>
      <c r="H224" s="31" t="n">
        <f aca="false">D224-G224</f>
        <v>3401.87042697603</v>
      </c>
      <c r="I224" s="31" t="n">
        <f aca="false">I223+H224</f>
        <v>745009.623507748</v>
      </c>
      <c r="J224" s="38" t="n">
        <f aca="false">IF(I224&gt;=Compare!$B$30,1,0)</f>
        <v>1</v>
      </c>
    </row>
    <row r="225" customFormat="false" ht="15" hidden="false" customHeight="false" outlineLevel="0" collapsed="false">
      <c r="A225" s="39" t="n">
        <v>220</v>
      </c>
      <c r="B225" s="34" t="n">
        <f aca="false">MAX(0,B224-(D224-C224))</f>
        <v>2055263.93356687</v>
      </c>
      <c r="C225" s="34" t="n">
        <f aca="false">B225*Inputs!$B$13/12</f>
        <v>13873.0315515764</v>
      </c>
      <c r="D225" s="34" t="n">
        <f aca="false">IF(B225&lt;=0,0,MIN(Inputs!$B$14,B225+C225))</f>
        <v>27400</v>
      </c>
      <c r="E225" s="34" t="n">
        <f aca="false">MAX(0,E224-(G224-F224))</f>
        <v>2331827.60032645</v>
      </c>
      <c r="F225" s="34" t="n">
        <f aca="false">E225*Inputs!$B$20/12</f>
        <v>13116.5302518363</v>
      </c>
      <c r="G225" s="34" t="n">
        <f aca="false">IF(E225&lt;=0,0,MIN(Compare!$B$22,E225+F225))</f>
        <v>23998.129573024</v>
      </c>
      <c r="H225" s="34" t="n">
        <f aca="false">D225-G225</f>
        <v>3401.87042697603</v>
      </c>
      <c r="I225" s="34" t="n">
        <f aca="false">I224+H225</f>
        <v>748411.493934724</v>
      </c>
      <c r="J225" s="39" t="n">
        <f aca="false">IF(I225&gt;=Compare!$B$30,1,0)</f>
        <v>1</v>
      </c>
    </row>
    <row r="226" customFormat="false" ht="15" hidden="false" customHeight="false" outlineLevel="0" collapsed="false">
      <c r="A226" s="38" t="n">
        <v>221</v>
      </c>
      <c r="B226" s="31" t="n">
        <f aca="false">MAX(0,B225-(D225-C225))</f>
        <v>2041736.96511845</v>
      </c>
      <c r="C226" s="31" t="n">
        <f aca="false">B226*Inputs!$B$13/12</f>
        <v>13781.7245145495</v>
      </c>
      <c r="D226" s="31" t="n">
        <f aca="false">IF(B226&lt;=0,0,MIN(Inputs!$B$14,B226+C226))</f>
        <v>27400</v>
      </c>
      <c r="E226" s="31" t="n">
        <f aca="false">MAX(0,E225-(G225-F225))</f>
        <v>2320946.00100526</v>
      </c>
      <c r="F226" s="31" t="n">
        <f aca="false">E226*Inputs!$B$20/12</f>
        <v>13055.3212556546</v>
      </c>
      <c r="G226" s="31" t="n">
        <f aca="false">IF(E226&lt;=0,0,MIN(Compare!$B$22,E226+F226))</f>
        <v>23998.129573024</v>
      </c>
      <c r="H226" s="31" t="n">
        <f aca="false">D226-G226</f>
        <v>3401.87042697603</v>
      </c>
      <c r="I226" s="31" t="n">
        <f aca="false">I225+H226</f>
        <v>751813.3643617</v>
      </c>
      <c r="J226" s="38" t="n">
        <f aca="false">IF(I226&gt;=Compare!$B$30,1,0)</f>
        <v>1</v>
      </c>
    </row>
    <row r="227" customFormat="false" ht="15" hidden="false" customHeight="false" outlineLevel="0" collapsed="false">
      <c r="A227" s="39" t="n">
        <v>222</v>
      </c>
      <c r="B227" s="34" t="n">
        <f aca="false">MAX(0,B226-(D226-C226))</f>
        <v>2028118.689633</v>
      </c>
      <c r="C227" s="34" t="n">
        <f aca="false">B227*Inputs!$B$13/12</f>
        <v>13689.8011550227</v>
      </c>
      <c r="D227" s="34" t="n">
        <f aca="false">IF(B227&lt;=0,0,MIN(Inputs!$B$14,B227+C227))</f>
        <v>27400</v>
      </c>
      <c r="E227" s="34" t="n">
        <f aca="false">MAX(0,E226-(G226-F226))</f>
        <v>2310003.19268789</v>
      </c>
      <c r="F227" s="34" t="n">
        <f aca="false">E227*Inputs!$B$20/12</f>
        <v>12993.7679588694</v>
      </c>
      <c r="G227" s="34" t="n">
        <f aca="false">IF(E227&lt;=0,0,MIN(Compare!$B$22,E227+F227))</f>
        <v>23998.129573024</v>
      </c>
      <c r="H227" s="34" t="n">
        <f aca="false">D227-G227</f>
        <v>3401.87042697603</v>
      </c>
      <c r="I227" s="34" t="n">
        <f aca="false">I226+H227</f>
        <v>755215.234788676</v>
      </c>
      <c r="J227" s="39" t="n">
        <f aca="false">IF(I227&gt;=Compare!$B$30,1,0)</f>
        <v>1</v>
      </c>
    </row>
    <row r="228" customFormat="false" ht="15" hidden="false" customHeight="false" outlineLevel="0" collapsed="false">
      <c r="A228" s="38" t="n">
        <v>223</v>
      </c>
      <c r="B228" s="31" t="n">
        <f aca="false">MAX(0,B227-(D227-C227))</f>
        <v>2014408.49078802</v>
      </c>
      <c r="C228" s="31" t="n">
        <f aca="false">B228*Inputs!$B$13/12</f>
        <v>13597.2573128191</v>
      </c>
      <c r="D228" s="31" t="n">
        <f aca="false">IF(B228&lt;=0,0,MIN(Inputs!$B$14,B228+C228))</f>
        <v>27400</v>
      </c>
      <c r="E228" s="31" t="n">
        <f aca="false">MAX(0,E227-(G227-F227))</f>
        <v>2298998.83107374</v>
      </c>
      <c r="F228" s="31" t="n">
        <f aca="false">E228*Inputs!$B$20/12</f>
        <v>12931.8684247898</v>
      </c>
      <c r="G228" s="31" t="n">
        <f aca="false">IF(E228&lt;=0,0,MIN(Compare!$B$22,E228+F228))</f>
        <v>23998.129573024</v>
      </c>
      <c r="H228" s="31" t="n">
        <f aca="false">D228-G228</f>
        <v>3401.87042697603</v>
      </c>
      <c r="I228" s="31" t="n">
        <f aca="false">I227+H228</f>
        <v>758617.105215652</v>
      </c>
      <c r="J228" s="38" t="n">
        <f aca="false">IF(I228&gt;=Compare!$B$30,1,0)</f>
        <v>1</v>
      </c>
    </row>
    <row r="229" customFormat="false" ht="15" hidden="false" customHeight="false" outlineLevel="0" collapsed="false">
      <c r="A229" s="39" t="n">
        <v>224</v>
      </c>
      <c r="B229" s="34" t="n">
        <f aca="false">MAX(0,B228-(D228-C228))</f>
        <v>2000605.74810084</v>
      </c>
      <c r="C229" s="34" t="n">
        <f aca="false">B229*Inputs!$B$13/12</f>
        <v>13504.0887996807</v>
      </c>
      <c r="D229" s="34" t="n">
        <f aca="false">IF(B229&lt;=0,0,MIN(Inputs!$B$14,B229+C229))</f>
        <v>27400</v>
      </c>
      <c r="E229" s="34" t="n">
        <f aca="false">MAX(0,E228-(G228-F228))</f>
        <v>2287932.56992551</v>
      </c>
      <c r="F229" s="34" t="n">
        <f aca="false">E229*Inputs!$B$20/12</f>
        <v>12869.620705831</v>
      </c>
      <c r="G229" s="34" t="n">
        <f aca="false">IF(E229&lt;=0,0,MIN(Compare!$B$22,E229+F229))</f>
        <v>23998.129573024</v>
      </c>
      <c r="H229" s="34" t="n">
        <f aca="false">D229-G229</f>
        <v>3401.87042697603</v>
      </c>
      <c r="I229" s="34" t="n">
        <f aca="false">I228+H229</f>
        <v>762018.975642628</v>
      </c>
      <c r="J229" s="39" t="n">
        <f aca="false">IF(I229&gt;=Compare!$B$30,1,0)</f>
        <v>1</v>
      </c>
    </row>
    <row r="230" customFormat="false" ht="15" hidden="false" customHeight="false" outlineLevel="0" collapsed="false">
      <c r="A230" s="38" t="n">
        <v>225</v>
      </c>
      <c r="B230" s="31" t="n">
        <f aca="false">MAX(0,B229-(D229-C229))</f>
        <v>1986709.83690052</v>
      </c>
      <c r="C230" s="31" t="n">
        <f aca="false">B230*Inputs!$B$13/12</f>
        <v>13410.2913990785</v>
      </c>
      <c r="D230" s="31" t="n">
        <f aca="false">IF(B230&lt;=0,0,MIN(Inputs!$B$14,B230+C230))</f>
        <v>27400</v>
      </c>
      <c r="E230" s="31" t="n">
        <f aca="false">MAX(0,E229-(G229-F229))</f>
        <v>2276804.06105831</v>
      </c>
      <c r="F230" s="31" t="n">
        <f aca="false">E230*Inputs!$B$20/12</f>
        <v>12807.022843453</v>
      </c>
      <c r="G230" s="31" t="n">
        <f aca="false">IF(E230&lt;=0,0,MIN(Compare!$B$22,E230+F230))</f>
        <v>23998.129573024</v>
      </c>
      <c r="H230" s="31" t="n">
        <f aca="false">D230-G230</f>
        <v>3401.87042697603</v>
      </c>
      <c r="I230" s="31" t="n">
        <f aca="false">I229+H230</f>
        <v>765420.846069604</v>
      </c>
      <c r="J230" s="38" t="n">
        <f aca="false">IF(I230&gt;=Compare!$B$30,1,0)</f>
        <v>1</v>
      </c>
    </row>
    <row r="231" customFormat="false" ht="15" hidden="false" customHeight="false" outlineLevel="0" collapsed="false">
      <c r="A231" s="39" t="n">
        <v>226</v>
      </c>
      <c r="B231" s="34" t="n">
        <f aca="false">MAX(0,B230-(D230-C230))</f>
        <v>1972720.1282996</v>
      </c>
      <c r="C231" s="34" t="n">
        <f aca="false">B231*Inputs!$B$13/12</f>
        <v>13315.8608660223</v>
      </c>
      <c r="D231" s="34" t="n">
        <f aca="false">IF(B231&lt;=0,0,MIN(Inputs!$B$14,B231+C231))</f>
        <v>27400</v>
      </c>
      <c r="E231" s="34" t="n">
        <f aca="false">MAX(0,E230-(G230-F230))</f>
        <v>2265612.95432874</v>
      </c>
      <c r="F231" s="34" t="n">
        <f aca="false">E231*Inputs!$B$20/12</f>
        <v>12744.0728680992</v>
      </c>
      <c r="G231" s="34" t="n">
        <f aca="false">IF(E231&lt;=0,0,MIN(Compare!$B$22,E231+F231))</f>
        <v>23998.129573024</v>
      </c>
      <c r="H231" s="34" t="n">
        <f aca="false">D231-G231</f>
        <v>3401.87042697603</v>
      </c>
      <c r="I231" s="34" t="n">
        <f aca="false">I230+H231</f>
        <v>768822.71649658</v>
      </c>
      <c r="J231" s="39" t="n">
        <f aca="false">IF(I231&gt;=Compare!$B$30,1,0)</f>
        <v>1</v>
      </c>
    </row>
    <row r="232" customFormat="false" ht="15" hidden="false" customHeight="false" outlineLevel="0" collapsed="false">
      <c r="A232" s="38" t="n">
        <v>227</v>
      </c>
      <c r="B232" s="31" t="n">
        <f aca="false">MAX(0,B231-(D231-C231))</f>
        <v>1958635.98916562</v>
      </c>
      <c r="C232" s="31" t="n">
        <f aca="false">B232*Inputs!$B$13/12</f>
        <v>13220.7929268679</v>
      </c>
      <c r="D232" s="31" t="n">
        <f aca="false">IF(B232&lt;=0,0,MIN(Inputs!$B$14,B232+C232))</f>
        <v>27400</v>
      </c>
      <c r="E232" s="31" t="n">
        <f aca="false">MAX(0,E231-(G231-F231))</f>
        <v>2254358.89762382</v>
      </c>
      <c r="F232" s="31" t="n">
        <f aca="false">E232*Inputs!$B$20/12</f>
        <v>12680.768799134</v>
      </c>
      <c r="G232" s="31" t="n">
        <f aca="false">IF(E232&lt;=0,0,MIN(Compare!$B$22,E232+F232))</f>
        <v>23998.129573024</v>
      </c>
      <c r="H232" s="31" t="n">
        <f aca="false">D232-G232</f>
        <v>3401.87042697603</v>
      </c>
      <c r="I232" s="31" t="n">
        <f aca="false">I231+H232</f>
        <v>772224.586923556</v>
      </c>
      <c r="J232" s="38" t="n">
        <f aca="false">IF(I232&gt;=Compare!$B$30,1,0)</f>
        <v>1</v>
      </c>
    </row>
    <row r="233" customFormat="false" ht="15" hidden="false" customHeight="false" outlineLevel="0" collapsed="false">
      <c r="A233" s="39" t="n">
        <v>228</v>
      </c>
      <c r="B233" s="34" t="n">
        <f aca="false">MAX(0,B232-(D232-C232))</f>
        <v>1944456.78209249</v>
      </c>
      <c r="C233" s="34" t="n">
        <f aca="false">B233*Inputs!$B$13/12</f>
        <v>13125.0832791243</v>
      </c>
      <c r="D233" s="34" t="n">
        <f aca="false">IF(B233&lt;=0,0,MIN(Inputs!$B$14,B233+C233))</f>
        <v>27400</v>
      </c>
      <c r="E233" s="34" t="n">
        <f aca="false">MAX(0,E232-(G232-F232))</f>
        <v>2243041.53684993</v>
      </c>
      <c r="F233" s="34" t="n">
        <f aca="false">E233*Inputs!$B$20/12</f>
        <v>12617.1086447808</v>
      </c>
      <c r="G233" s="34" t="n">
        <f aca="false">IF(E233&lt;=0,0,MIN(Compare!$B$22,E233+F233))</f>
        <v>23998.129573024</v>
      </c>
      <c r="H233" s="34" t="n">
        <f aca="false">D233-G233</f>
        <v>3401.87042697603</v>
      </c>
      <c r="I233" s="34" t="n">
        <f aca="false">I232+H233</f>
        <v>775626.457350532</v>
      </c>
      <c r="J233" s="39" t="n">
        <f aca="false">IF(I233&gt;=Compare!$B$30,1,0)</f>
        <v>1</v>
      </c>
    </row>
    <row r="234" customFormat="false" ht="15" hidden="false" customHeight="false" outlineLevel="0" collapsed="false">
      <c r="A234" s="38" t="n">
        <v>229</v>
      </c>
      <c r="B234" s="31" t="n">
        <f aca="false">MAX(0,B233-(D233-C233))</f>
        <v>1930181.86537161</v>
      </c>
      <c r="C234" s="31" t="n">
        <f aca="false">B234*Inputs!$B$13/12</f>
        <v>13028.7275912584</v>
      </c>
      <c r="D234" s="31" t="n">
        <f aca="false">IF(B234&lt;=0,0,MIN(Inputs!$B$14,B234+C234))</f>
        <v>27400</v>
      </c>
      <c r="E234" s="31" t="n">
        <f aca="false">MAX(0,E233-(G233-F233))</f>
        <v>2231660.51592168</v>
      </c>
      <c r="F234" s="31" t="n">
        <f aca="false">E234*Inputs!$B$20/12</f>
        <v>12553.0904020595</v>
      </c>
      <c r="G234" s="31" t="n">
        <f aca="false">IF(E234&lt;=0,0,MIN(Compare!$B$22,E234+F234))</f>
        <v>23998.129573024</v>
      </c>
      <c r="H234" s="31" t="n">
        <f aca="false">D234-G234</f>
        <v>3401.87042697603</v>
      </c>
      <c r="I234" s="31" t="n">
        <f aca="false">I233+H234</f>
        <v>779028.327777508</v>
      </c>
      <c r="J234" s="38" t="n">
        <f aca="false">IF(I234&gt;=Compare!$B$30,1,0)</f>
        <v>1</v>
      </c>
    </row>
    <row r="235" customFormat="false" ht="15" hidden="false" customHeight="false" outlineLevel="0" collapsed="false">
      <c r="A235" s="39" t="n">
        <v>230</v>
      </c>
      <c r="B235" s="34" t="n">
        <f aca="false">MAX(0,B234-(D234-C234))</f>
        <v>1915810.59296287</v>
      </c>
      <c r="C235" s="34" t="n">
        <f aca="false">B235*Inputs!$B$13/12</f>
        <v>12931.7215024994</v>
      </c>
      <c r="D235" s="34" t="n">
        <f aca="false">IF(B235&lt;=0,0,MIN(Inputs!$B$14,B235+C235))</f>
        <v>27400</v>
      </c>
      <c r="E235" s="34" t="n">
        <f aca="false">MAX(0,E234-(G234-F234))</f>
        <v>2220215.47675072</v>
      </c>
      <c r="F235" s="34" t="n">
        <f aca="false">E235*Inputs!$B$20/12</f>
        <v>12488.7120567228</v>
      </c>
      <c r="G235" s="34" t="n">
        <f aca="false">IF(E235&lt;=0,0,MIN(Compare!$B$22,E235+F235))</f>
        <v>23998.129573024</v>
      </c>
      <c r="H235" s="34" t="n">
        <f aca="false">D235-G235</f>
        <v>3401.87042697603</v>
      </c>
      <c r="I235" s="34" t="n">
        <f aca="false">I234+H235</f>
        <v>782430.198204484</v>
      </c>
      <c r="J235" s="39" t="n">
        <f aca="false">IF(I235&gt;=Compare!$B$30,1,0)</f>
        <v>1</v>
      </c>
    </row>
    <row r="236" customFormat="false" ht="15" hidden="false" customHeight="false" outlineLevel="0" collapsed="false">
      <c r="A236" s="38" t="n">
        <v>231</v>
      </c>
      <c r="B236" s="31" t="n">
        <f aca="false">MAX(0,B235-(D235-C235))</f>
        <v>1901342.31446537</v>
      </c>
      <c r="C236" s="31" t="n">
        <f aca="false">B236*Inputs!$B$13/12</f>
        <v>12834.0606226413</v>
      </c>
      <c r="D236" s="31" t="n">
        <f aca="false">IF(B236&lt;=0,0,MIN(Inputs!$B$14,B236+C236))</f>
        <v>27400</v>
      </c>
      <c r="E236" s="31" t="n">
        <f aca="false">MAX(0,E235-(G235-F235))</f>
        <v>2208706.05923442</v>
      </c>
      <c r="F236" s="31" t="n">
        <f aca="false">E236*Inputs!$B$20/12</f>
        <v>12423.9715831936</v>
      </c>
      <c r="G236" s="31" t="n">
        <f aca="false">IF(E236&lt;=0,0,MIN(Compare!$B$22,E236+F236))</f>
        <v>23998.129573024</v>
      </c>
      <c r="H236" s="31" t="n">
        <f aca="false">D236-G236</f>
        <v>3401.87042697603</v>
      </c>
      <c r="I236" s="31" t="n">
        <f aca="false">I235+H236</f>
        <v>785832.06863146</v>
      </c>
      <c r="J236" s="38" t="n">
        <f aca="false">IF(I236&gt;=Compare!$B$30,1,0)</f>
        <v>1</v>
      </c>
    </row>
    <row r="237" customFormat="false" ht="15" hidden="false" customHeight="false" outlineLevel="0" collapsed="false">
      <c r="A237" s="39" t="n">
        <v>232</v>
      </c>
      <c r="B237" s="34" t="n">
        <f aca="false">MAX(0,B236-(D236-C236))</f>
        <v>1886776.37508801</v>
      </c>
      <c r="C237" s="34" t="n">
        <f aca="false">B237*Inputs!$B$13/12</f>
        <v>12735.7405318441</v>
      </c>
      <c r="D237" s="34" t="n">
        <f aca="false">IF(B237&lt;=0,0,MIN(Inputs!$B$14,B237+C237))</f>
        <v>27400</v>
      </c>
      <c r="E237" s="34" t="n">
        <f aca="false">MAX(0,E236-(G236-F236))</f>
        <v>2197131.90124459</v>
      </c>
      <c r="F237" s="34" t="n">
        <f aca="false">E237*Inputs!$B$20/12</f>
        <v>12358.8669445008</v>
      </c>
      <c r="G237" s="34" t="n">
        <f aca="false">IF(E237&lt;=0,0,MIN(Compare!$B$22,E237+F237))</f>
        <v>23998.129573024</v>
      </c>
      <c r="H237" s="34" t="n">
        <f aca="false">D237-G237</f>
        <v>3401.87042697603</v>
      </c>
      <c r="I237" s="34" t="n">
        <f aca="false">I236+H237</f>
        <v>789233.939058436</v>
      </c>
      <c r="J237" s="39" t="n">
        <f aca="false">IF(I237&gt;=Compare!$B$30,1,0)</f>
        <v>1</v>
      </c>
    </row>
    <row r="238" customFormat="false" ht="15" hidden="false" customHeight="false" outlineLevel="0" collapsed="false">
      <c r="A238" s="38" t="n">
        <v>233</v>
      </c>
      <c r="B238" s="31" t="n">
        <f aca="false">MAX(0,B237-(D237-C237))</f>
        <v>1872112.11561986</v>
      </c>
      <c r="C238" s="31" t="n">
        <f aca="false">B238*Inputs!$B$13/12</f>
        <v>12636.756780434</v>
      </c>
      <c r="D238" s="31" t="n">
        <f aca="false">IF(B238&lt;=0,0,MIN(Inputs!$B$14,B238+C238))</f>
        <v>27400</v>
      </c>
      <c r="E238" s="31" t="n">
        <f aca="false">MAX(0,E237-(G237-F237))</f>
        <v>2185492.63861606</v>
      </c>
      <c r="F238" s="31" t="n">
        <f aca="false">E238*Inputs!$B$20/12</f>
        <v>12293.3960922154</v>
      </c>
      <c r="G238" s="31" t="n">
        <f aca="false">IF(E238&lt;=0,0,MIN(Compare!$B$22,E238+F238))</f>
        <v>23998.129573024</v>
      </c>
      <c r="H238" s="31" t="n">
        <f aca="false">D238-G238</f>
        <v>3401.87042697603</v>
      </c>
      <c r="I238" s="31" t="n">
        <f aca="false">I237+H238</f>
        <v>792635.809485412</v>
      </c>
      <c r="J238" s="38" t="n">
        <f aca="false">IF(I238&gt;=Compare!$B$30,1,0)</f>
        <v>1</v>
      </c>
    </row>
    <row r="239" customFormat="false" ht="15" hidden="false" customHeight="false" outlineLevel="0" collapsed="false">
      <c r="A239" s="39" t="n">
        <v>234</v>
      </c>
      <c r="B239" s="34" t="n">
        <f aca="false">MAX(0,B238-(D238-C238))</f>
        <v>1857348.87240029</v>
      </c>
      <c r="C239" s="34" t="n">
        <f aca="false">B239*Inputs!$B$13/12</f>
        <v>12537.104888702</v>
      </c>
      <c r="D239" s="34" t="n">
        <f aca="false">IF(B239&lt;=0,0,MIN(Inputs!$B$14,B239+C239))</f>
        <v>27400</v>
      </c>
      <c r="E239" s="34" t="n">
        <f aca="false">MAX(0,E238-(G238-F238))</f>
        <v>2173787.90513526</v>
      </c>
      <c r="F239" s="34" t="n">
        <f aca="false">E239*Inputs!$B$20/12</f>
        <v>12227.5569663858</v>
      </c>
      <c r="G239" s="34" t="n">
        <f aca="false">IF(E239&lt;=0,0,MIN(Compare!$B$22,E239+F239))</f>
        <v>23998.129573024</v>
      </c>
      <c r="H239" s="34" t="n">
        <f aca="false">D239-G239</f>
        <v>3401.87042697603</v>
      </c>
      <c r="I239" s="34" t="n">
        <f aca="false">I238+H239</f>
        <v>796037.679912388</v>
      </c>
      <c r="J239" s="39" t="n">
        <f aca="false">IF(I239&gt;=Compare!$B$30,1,0)</f>
        <v>1</v>
      </c>
    </row>
    <row r="240" customFormat="false" ht="15" hidden="false" customHeight="false" outlineLevel="0" collapsed="false">
      <c r="A240" s="38" t="n">
        <v>235</v>
      </c>
      <c r="B240" s="31" t="n">
        <f aca="false">MAX(0,B239-(D239-C239))</f>
        <v>1842485.97728899</v>
      </c>
      <c r="C240" s="31" t="n">
        <f aca="false">B240*Inputs!$B$13/12</f>
        <v>12436.7803467007</v>
      </c>
      <c r="D240" s="31" t="n">
        <f aca="false">IF(B240&lt;=0,0,MIN(Inputs!$B$14,B240+C240))</f>
        <v>27400</v>
      </c>
      <c r="E240" s="31" t="n">
        <f aca="false">MAX(0,E239-(G239-F239))</f>
        <v>2162017.33252862</v>
      </c>
      <c r="F240" s="31" t="n">
        <f aca="false">E240*Inputs!$B$20/12</f>
        <v>12161.3474954735</v>
      </c>
      <c r="G240" s="31" t="n">
        <f aca="false">IF(E240&lt;=0,0,MIN(Compare!$B$22,E240+F240))</f>
        <v>23998.129573024</v>
      </c>
      <c r="H240" s="31" t="n">
        <f aca="false">D240-G240</f>
        <v>3401.87042697603</v>
      </c>
      <c r="I240" s="31" t="n">
        <f aca="false">I239+H240</f>
        <v>799439.550339364</v>
      </c>
      <c r="J240" s="38" t="n">
        <f aca="false">IF(I240&gt;=Compare!$B$30,1,0)</f>
        <v>1</v>
      </c>
    </row>
    <row r="241" customFormat="false" ht="15" hidden="false" customHeight="false" outlineLevel="0" collapsed="false">
      <c r="A241" s="39" t="n">
        <v>236</v>
      </c>
      <c r="B241" s="34" t="n">
        <f aca="false">MAX(0,B240-(D240-C240))</f>
        <v>1827522.75763569</v>
      </c>
      <c r="C241" s="34" t="n">
        <f aca="false">B241*Inputs!$B$13/12</f>
        <v>12335.7786140409</v>
      </c>
      <c r="D241" s="34" t="n">
        <f aca="false">IF(B241&lt;=0,0,MIN(Inputs!$B$14,B241+C241))</f>
        <v>27400</v>
      </c>
      <c r="E241" s="34" t="n">
        <f aca="false">MAX(0,E240-(G240-F240))</f>
        <v>2150180.55045107</v>
      </c>
      <c r="F241" s="34" t="n">
        <f aca="false">E241*Inputs!$B$20/12</f>
        <v>12094.7655962873</v>
      </c>
      <c r="G241" s="34" t="n">
        <f aca="false">IF(E241&lt;=0,0,MIN(Compare!$B$22,E241+F241))</f>
        <v>23998.129573024</v>
      </c>
      <c r="H241" s="34" t="n">
        <f aca="false">D241-G241</f>
        <v>3401.87042697603</v>
      </c>
      <c r="I241" s="34" t="n">
        <f aca="false">I240+H241</f>
        <v>802841.42076634</v>
      </c>
      <c r="J241" s="39" t="n">
        <f aca="false">IF(I241&gt;=Compare!$B$30,1,0)</f>
        <v>1</v>
      </c>
    </row>
    <row r="242" customFormat="false" ht="15" hidden="false" customHeight="false" outlineLevel="0" collapsed="false">
      <c r="A242" s="38" t="n">
        <v>237</v>
      </c>
      <c r="B242" s="31" t="n">
        <f aca="false">MAX(0,B241-(D241-C241))</f>
        <v>1812458.53624973</v>
      </c>
      <c r="C242" s="31" t="n">
        <f aca="false">B242*Inputs!$B$13/12</f>
        <v>12234.0951196857</v>
      </c>
      <c r="D242" s="31" t="n">
        <f aca="false">IF(B242&lt;=0,0,MIN(Inputs!$B$14,B242+C242))</f>
        <v>27400</v>
      </c>
      <c r="E242" s="31" t="n">
        <f aca="false">MAX(0,E241-(G241-F241))</f>
        <v>2138277.18647433</v>
      </c>
      <c r="F242" s="31" t="n">
        <f aca="false">E242*Inputs!$B$20/12</f>
        <v>12027.8091739181</v>
      </c>
      <c r="G242" s="31" t="n">
        <f aca="false">IF(E242&lt;=0,0,MIN(Compare!$B$22,E242+F242))</f>
        <v>23998.129573024</v>
      </c>
      <c r="H242" s="31" t="n">
        <f aca="false">D242-G242</f>
        <v>3401.87042697603</v>
      </c>
      <c r="I242" s="31" t="n">
        <f aca="false">I241+H242</f>
        <v>806243.291193316</v>
      </c>
      <c r="J242" s="38" t="n">
        <f aca="false">IF(I242&gt;=Compare!$B$30,1,0)</f>
        <v>1</v>
      </c>
    </row>
    <row r="243" customFormat="false" ht="15" hidden="false" customHeight="false" outlineLevel="0" collapsed="false">
      <c r="A243" s="39" t="n">
        <v>238</v>
      </c>
      <c r="B243" s="34" t="n">
        <f aca="false">MAX(0,B242-(D242-C242))</f>
        <v>1797292.63136942</v>
      </c>
      <c r="C243" s="34" t="n">
        <f aca="false">B243*Inputs!$B$13/12</f>
        <v>12131.7252617436</v>
      </c>
      <c r="D243" s="34" t="n">
        <f aca="false">IF(B243&lt;=0,0,MIN(Inputs!$B$14,B243+C243))</f>
        <v>27400</v>
      </c>
      <c r="E243" s="34" t="n">
        <f aca="false">MAX(0,E242-(G242-F242))</f>
        <v>2126306.86607522</v>
      </c>
      <c r="F243" s="34" t="n">
        <f aca="false">E243*Inputs!$B$20/12</f>
        <v>11960.4761216731</v>
      </c>
      <c r="G243" s="34" t="n">
        <f aca="false">IF(E243&lt;=0,0,MIN(Compare!$B$22,E243+F243))</f>
        <v>23998.129573024</v>
      </c>
      <c r="H243" s="34" t="n">
        <f aca="false">D243-G243</f>
        <v>3401.87042697603</v>
      </c>
      <c r="I243" s="34" t="n">
        <f aca="false">I242+H243</f>
        <v>809645.161620292</v>
      </c>
      <c r="J243" s="39" t="n">
        <f aca="false">IF(I243&gt;=Compare!$B$30,1,0)</f>
        <v>1</v>
      </c>
    </row>
    <row r="244" customFormat="false" ht="15" hidden="false" customHeight="false" outlineLevel="0" collapsed="false">
      <c r="A244" s="38" t="n">
        <v>239</v>
      </c>
      <c r="B244" s="31" t="n">
        <f aca="false">MAX(0,B243-(D243-C243))</f>
        <v>1782024.35663116</v>
      </c>
      <c r="C244" s="31" t="n">
        <f aca="false">B244*Inputs!$B$13/12</f>
        <v>12028.6644072604</v>
      </c>
      <c r="D244" s="31" t="n">
        <f aca="false">IF(B244&lt;=0,0,MIN(Inputs!$B$14,B244+C244))</f>
        <v>27400</v>
      </c>
      <c r="E244" s="31" t="n">
        <f aca="false">MAX(0,E243-(G243-F243))</f>
        <v>2114269.21262387</v>
      </c>
      <c r="F244" s="31" t="n">
        <f aca="false">E244*Inputs!$B$20/12</f>
        <v>11892.7643210093</v>
      </c>
      <c r="G244" s="31" t="n">
        <f aca="false">IF(E244&lt;=0,0,MIN(Compare!$B$22,E244+F244))</f>
        <v>23998.129573024</v>
      </c>
      <c r="H244" s="31" t="n">
        <f aca="false">D244-G244</f>
        <v>3401.87042697603</v>
      </c>
      <c r="I244" s="31" t="n">
        <f aca="false">I243+H244</f>
        <v>813047.032047268</v>
      </c>
      <c r="J244" s="38" t="n">
        <f aca="false">IF(I244&gt;=Compare!$B$30,1,0)</f>
        <v>1</v>
      </c>
    </row>
    <row r="245" customFormat="false" ht="15" hidden="false" customHeight="false" outlineLevel="0" collapsed="false">
      <c r="A245" s="39" t="n">
        <v>240</v>
      </c>
      <c r="B245" s="34" t="n">
        <f aca="false">MAX(0,B244-(D244-C244))</f>
        <v>1766653.02103842</v>
      </c>
      <c r="C245" s="34" t="n">
        <f aca="false">B245*Inputs!$B$13/12</f>
        <v>11924.9078920094</v>
      </c>
      <c r="D245" s="34" t="n">
        <f aca="false">IF(B245&lt;=0,0,MIN(Inputs!$B$14,B245+C245))</f>
        <v>27400</v>
      </c>
      <c r="E245" s="34" t="n">
        <f aca="false">MAX(0,E244-(G244-F244))</f>
        <v>2102163.84737186</v>
      </c>
      <c r="F245" s="34" t="n">
        <f aca="false">E245*Inputs!$B$20/12</f>
        <v>11824.6716414667</v>
      </c>
      <c r="G245" s="34" t="n">
        <f aca="false">IF(E245&lt;=0,0,MIN(Compare!$B$22,E245+F245))</f>
        <v>23998.129573024</v>
      </c>
      <c r="H245" s="34" t="n">
        <f aca="false">D245-G245</f>
        <v>3401.87042697603</v>
      </c>
      <c r="I245" s="34" t="n">
        <f aca="false">I244+H245</f>
        <v>816448.902474244</v>
      </c>
      <c r="J245" s="39" t="n">
        <f aca="false">IF(I245&gt;=Compare!$B$30,1,0)</f>
        <v>1</v>
      </c>
    </row>
    <row r="246" customFormat="false" ht="15" hidden="false" customHeight="false" outlineLevel="0" collapsed="false">
      <c r="A246" s="38" t="n">
        <v>241</v>
      </c>
      <c r="B246" s="31" t="n">
        <f aca="false">MAX(0,B245-(D245-C245))</f>
        <v>1751177.92893043</v>
      </c>
      <c r="C246" s="31" t="n">
        <f aca="false">B246*Inputs!$B$13/12</f>
        <v>11820.4510202804</v>
      </c>
      <c r="D246" s="31" t="n">
        <f aca="false">IF(B246&lt;=0,0,MIN(Inputs!$B$14,B246+C246))</f>
        <v>27400</v>
      </c>
      <c r="E246" s="31" t="n">
        <f aca="false">MAX(0,E245-(G245-F245))</f>
        <v>2089990.3894403</v>
      </c>
      <c r="F246" s="31" t="n">
        <f aca="false">E246*Inputs!$B$20/12</f>
        <v>11756.1959406017</v>
      </c>
      <c r="G246" s="31" t="n">
        <f aca="false">IF(E246&lt;=0,0,MIN(Compare!$B$22,E246+F246))</f>
        <v>23998.129573024</v>
      </c>
      <c r="H246" s="31" t="n">
        <f aca="false">D246-G246</f>
        <v>3401.87042697603</v>
      </c>
      <c r="I246" s="31" t="n">
        <f aca="false">I245+H246</f>
        <v>819850.77290122</v>
      </c>
      <c r="J246" s="38" t="n">
        <f aca="false">IF(I246&gt;=Compare!$B$30,1,0)</f>
        <v>1</v>
      </c>
    </row>
    <row r="247" customFormat="false" ht="15" hidden="false" customHeight="false" outlineLevel="0" collapsed="false">
      <c r="A247" s="39" t="n">
        <v>242</v>
      </c>
      <c r="B247" s="34" t="n">
        <f aca="false">MAX(0,B246-(D246-C246))</f>
        <v>1735598.37995071</v>
      </c>
      <c r="C247" s="34" t="n">
        <f aca="false">B247*Inputs!$B$13/12</f>
        <v>11715.2890646673</v>
      </c>
      <c r="D247" s="34" t="n">
        <f aca="false">IF(B247&lt;=0,0,MIN(Inputs!$B$14,B247+C247))</f>
        <v>27400</v>
      </c>
      <c r="E247" s="34" t="n">
        <f aca="false">MAX(0,E246-(G246-F246))</f>
        <v>2077748.45580788</v>
      </c>
      <c r="F247" s="34" t="n">
        <f aca="false">E247*Inputs!$B$20/12</f>
        <v>11687.3350639193</v>
      </c>
      <c r="G247" s="34" t="n">
        <f aca="false">IF(E247&lt;=0,0,MIN(Compare!$B$22,E247+F247))</f>
        <v>23998.129573024</v>
      </c>
      <c r="H247" s="34" t="n">
        <f aca="false">D247-G247</f>
        <v>3401.87042697603</v>
      </c>
      <c r="I247" s="34" t="n">
        <f aca="false">I246+H247</f>
        <v>823252.643328196</v>
      </c>
      <c r="J247" s="39" t="n">
        <f aca="false">IF(I247&gt;=Compare!$B$30,1,0)</f>
        <v>1</v>
      </c>
    </row>
    <row r="248" customFormat="false" ht="15" hidden="false" customHeight="false" outlineLevel="0" collapsed="false">
      <c r="A248" s="38" t="n">
        <v>243</v>
      </c>
      <c r="B248" s="31" t="n">
        <f aca="false">MAX(0,B247-(D247-C247))</f>
        <v>1719913.66901538</v>
      </c>
      <c r="C248" s="31" t="n">
        <f aca="false">B248*Inputs!$B$13/12</f>
        <v>11609.4172658538</v>
      </c>
      <c r="D248" s="31" t="n">
        <f aca="false">IF(B248&lt;=0,0,MIN(Inputs!$B$14,B248+C248))</f>
        <v>27400</v>
      </c>
      <c r="E248" s="31" t="n">
        <f aca="false">MAX(0,E247-(G247-F247))</f>
        <v>2065437.66129877</v>
      </c>
      <c r="F248" s="31" t="n">
        <f aca="false">E248*Inputs!$B$20/12</f>
        <v>11618.0868448056</v>
      </c>
      <c r="G248" s="31" t="n">
        <f aca="false">IF(E248&lt;=0,0,MIN(Compare!$B$22,E248+F248))</f>
        <v>23998.129573024</v>
      </c>
      <c r="H248" s="31" t="n">
        <f aca="false">D248-G248</f>
        <v>3401.87042697603</v>
      </c>
      <c r="I248" s="31" t="n">
        <f aca="false">I247+H248</f>
        <v>826654.513755172</v>
      </c>
      <c r="J248" s="38" t="n">
        <f aca="false">IF(I248&gt;=Compare!$B$30,1,0)</f>
        <v>1</v>
      </c>
    </row>
    <row r="249" customFormat="false" ht="15" hidden="false" customHeight="false" outlineLevel="0" collapsed="false">
      <c r="A249" s="39" t="n">
        <v>244</v>
      </c>
      <c r="B249" s="34" t="n">
        <f aca="false">MAX(0,B248-(D248-C248))</f>
        <v>1704123.08628123</v>
      </c>
      <c r="C249" s="34" t="n">
        <f aca="false">B249*Inputs!$B$13/12</f>
        <v>11502.8308323983</v>
      </c>
      <c r="D249" s="34" t="n">
        <f aca="false">IF(B249&lt;=0,0,MIN(Inputs!$B$14,B249+C249))</f>
        <v>27400</v>
      </c>
      <c r="E249" s="34" t="n">
        <f aca="false">MAX(0,E248-(G248-F248))</f>
        <v>2053057.61857056</v>
      </c>
      <c r="F249" s="34" t="n">
        <f aca="false">E249*Inputs!$B$20/12</f>
        <v>11548.4491044594</v>
      </c>
      <c r="G249" s="34" t="n">
        <f aca="false">IF(E249&lt;=0,0,MIN(Compare!$B$22,E249+F249))</f>
        <v>23998.129573024</v>
      </c>
      <c r="H249" s="34" t="n">
        <f aca="false">D249-G249</f>
        <v>3401.87042697603</v>
      </c>
      <c r="I249" s="34" t="n">
        <f aca="false">I248+H249</f>
        <v>830056.384182148</v>
      </c>
      <c r="J249" s="39" t="n">
        <f aca="false">IF(I249&gt;=Compare!$B$30,1,0)</f>
        <v>1</v>
      </c>
    </row>
    <row r="250" customFormat="false" ht="15" hidden="false" customHeight="false" outlineLevel="0" collapsed="false">
      <c r="A250" s="38" t="n">
        <v>245</v>
      </c>
      <c r="B250" s="31" t="n">
        <f aca="false">MAX(0,B249-(D249-C249))</f>
        <v>1688225.91711363</v>
      </c>
      <c r="C250" s="31" t="n">
        <f aca="false">B250*Inputs!$B$13/12</f>
        <v>11395.524940517</v>
      </c>
      <c r="D250" s="31" t="n">
        <f aca="false">IF(B250&lt;=0,0,MIN(Inputs!$B$14,B250+C250))</f>
        <v>27400</v>
      </c>
      <c r="E250" s="31" t="n">
        <f aca="false">MAX(0,E249-(G249-F249))</f>
        <v>2040607.93810199</v>
      </c>
      <c r="F250" s="31" t="n">
        <f aca="false">E250*Inputs!$B$20/12</f>
        <v>11478.4196518237</v>
      </c>
      <c r="G250" s="31" t="n">
        <f aca="false">IF(E250&lt;=0,0,MIN(Compare!$B$22,E250+F250))</f>
        <v>23998.129573024</v>
      </c>
      <c r="H250" s="31" t="n">
        <f aca="false">D250-G250</f>
        <v>3401.87042697603</v>
      </c>
      <c r="I250" s="31" t="n">
        <f aca="false">I249+H250</f>
        <v>833458.254609124</v>
      </c>
      <c r="J250" s="38" t="n">
        <f aca="false">IF(I250&gt;=Compare!$B$30,1,0)</f>
        <v>1</v>
      </c>
    </row>
    <row r="251" customFormat="false" ht="15" hidden="false" customHeight="false" outlineLevel="0" collapsed="false">
      <c r="A251" s="39" t="n">
        <v>246</v>
      </c>
      <c r="B251" s="34" t="n">
        <f aca="false">MAX(0,B250-(D250-C250))</f>
        <v>1672221.44205415</v>
      </c>
      <c r="C251" s="34" t="n">
        <f aca="false">B251*Inputs!$B$13/12</f>
        <v>11287.4947338655</v>
      </c>
      <c r="D251" s="34" t="n">
        <f aca="false">IF(B251&lt;=0,0,MIN(Inputs!$B$14,B251+C251))</f>
        <v>27400</v>
      </c>
      <c r="E251" s="34" t="n">
        <f aca="false">MAX(0,E250-(G250-F250))</f>
        <v>2028088.22818079</v>
      </c>
      <c r="F251" s="34" t="n">
        <f aca="false">E251*Inputs!$B$20/12</f>
        <v>11407.996283517</v>
      </c>
      <c r="G251" s="34" t="n">
        <f aca="false">IF(E251&lt;=0,0,MIN(Compare!$B$22,E251+F251))</f>
        <v>23998.129573024</v>
      </c>
      <c r="H251" s="34" t="n">
        <f aca="false">D251-G251</f>
        <v>3401.87042697603</v>
      </c>
      <c r="I251" s="34" t="n">
        <f aca="false">I250+H251</f>
        <v>836860.1250361</v>
      </c>
      <c r="J251" s="39" t="n">
        <f aca="false">IF(I251&gt;=Compare!$B$30,1,0)</f>
        <v>1</v>
      </c>
    </row>
    <row r="252" customFormat="false" ht="15" hidden="false" customHeight="false" outlineLevel="0" collapsed="false">
      <c r="A252" s="38" t="n">
        <v>247</v>
      </c>
      <c r="B252" s="31" t="n">
        <f aca="false">MAX(0,B251-(D251-C251))</f>
        <v>1656108.93678801</v>
      </c>
      <c r="C252" s="31" t="n">
        <f aca="false">B252*Inputs!$B$13/12</f>
        <v>11178.7353233191</v>
      </c>
      <c r="D252" s="31" t="n">
        <f aca="false">IF(B252&lt;=0,0,MIN(Inputs!$B$14,B252+C252))</f>
        <v>27400</v>
      </c>
      <c r="E252" s="31" t="n">
        <f aca="false">MAX(0,E251-(G251-F251))</f>
        <v>2015498.09489128</v>
      </c>
      <c r="F252" s="31" t="n">
        <f aca="false">E252*Inputs!$B$20/12</f>
        <v>11337.1767837635</v>
      </c>
      <c r="G252" s="31" t="n">
        <f aca="false">IF(E252&lt;=0,0,MIN(Compare!$B$22,E252+F252))</f>
        <v>23998.129573024</v>
      </c>
      <c r="H252" s="31" t="n">
        <f aca="false">D252-G252</f>
        <v>3401.87042697603</v>
      </c>
      <c r="I252" s="31" t="n">
        <f aca="false">I251+H252</f>
        <v>840261.995463076</v>
      </c>
      <c r="J252" s="38" t="n">
        <f aca="false">IF(I252&gt;=Compare!$B$30,1,0)</f>
        <v>1</v>
      </c>
    </row>
    <row r="253" customFormat="false" ht="15" hidden="false" customHeight="false" outlineLevel="0" collapsed="false">
      <c r="A253" s="39" t="n">
        <v>248</v>
      </c>
      <c r="B253" s="34" t="n">
        <f aca="false">MAX(0,B252-(D252-C252))</f>
        <v>1639887.67211133</v>
      </c>
      <c r="C253" s="34" t="n">
        <f aca="false">B253*Inputs!$B$13/12</f>
        <v>11069.2417867515</v>
      </c>
      <c r="D253" s="34" t="n">
        <f aca="false">IF(B253&lt;=0,0,MIN(Inputs!$B$14,B253+C253))</f>
        <v>27400</v>
      </c>
      <c r="E253" s="34" t="n">
        <f aca="false">MAX(0,E252-(G252-F252))</f>
        <v>2002837.14210202</v>
      </c>
      <c r="F253" s="34" t="n">
        <f aca="false">E253*Inputs!$B$20/12</f>
        <v>11265.9589243239</v>
      </c>
      <c r="G253" s="34" t="n">
        <f aca="false">IF(E253&lt;=0,0,MIN(Compare!$B$22,E253+F253))</f>
        <v>23998.129573024</v>
      </c>
      <c r="H253" s="34" t="n">
        <f aca="false">D253-G253</f>
        <v>3401.87042697603</v>
      </c>
      <c r="I253" s="34" t="n">
        <f aca="false">I252+H253</f>
        <v>843663.865890052</v>
      </c>
      <c r="J253" s="39" t="n">
        <f aca="false">IF(I253&gt;=Compare!$B$30,1,0)</f>
        <v>1</v>
      </c>
    </row>
    <row r="254" customFormat="false" ht="15" hidden="false" customHeight="false" outlineLevel="0" collapsed="false">
      <c r="A254" s="38" t="n">
        <v>249</v>
      </c>
      <c r="B254" s="31" t="n">
        <f aca="false">MAX(0,B253-(D253-C253))</f>
        <v>1623556.91389809</v>
      </c>
      <c r="C254" s="31" t="n">
        <f aca="false">B254*Inputs!$B$13/12</f>
        <v>10959.0091688121</v>
      </c>
      <c r="D254" s="31" t="n">
        <f aca="false">IF(B254&lt;=0,0,MIN(Inputs!$B$14,B254+C254))</f>
        <v>27400</v>
      </c>
      <c r="E254" s="31" t="n">
        <f aca="false">MAX(0,E253-(G253-F253))</f>
        <v>1990104.97145332</v>
      </c>
      <c r="F254" s="31" t="n">
        <f aca="false">E254*Inputs!$B$20/12</f>
        <v>11194.3404644249</v>
      </c>
      <c r="G254" s="31" t="n">
        <f aca="false">IF(E254&lt;=0,0,MIN(Compare!$B$22,E254+F254))</f>
        <v>23998.129573024</v>
      </c>
      <c r="H254" s="31" t="n">
        <f aca="false">D254-G254</f>
        <v>3401.87042697603</v>
      </c>
      <c r="I254" s="31" t="n">
        <f aca="false">I253+H254</f>
        <v>847065.736317028</v>
      </c>
      <c r="J254" s="38" t="n">
        <f aca="false">IF(I254&gt;=Compare!$B$30,1,0)</f>
        <v>1</v>
      </c>
    </row>
    <row r="255" customFormat="false" ht="15" hidden="false" customHeight="false" outlineLevel="0" collapsed="false">
      <c r="A255" s="39" t="n">
        <v>250</v>
      </c>
      <c r="B255" s="34" t="n">
        <f aca="false">MAX(0,B254-(D254-C254))</f>
        <v>1607115.9230669</v>
      </c>
      <c r="C255" s="34" t="n">
        <f aca="false">B255*Inputs!$B$13/12</f>
        <v>10848.0324807016</v>
      </c>
      <c r="D255" s="34" t="n">
        <f aca="false">IF(B255&lt;=0,0,MIN(Inputs!$B$14,B255+C255))</f>
        <v>27400</v>
      </c>
      <c r="E255" s="34" t="n">
        <f aca="false">MAX(0,E254-(G254-F254))</f>
        <v>1977301.18234473</v>
      </c>
      <c r="F255" s="34" t="n">
        <f aca="false">E255*Inputs!$B$20/12</f>
        <v>11122.3191506891</v>
      </c>
      <c r="G255" s="34" t="n">
        <f aca="false">IF(E255&lt;=0,0,MIN(Compare!$B$22,E255+F255))</f>
        <v>23998.129573024</v>
      </c>
      <c r="H255" s="34" t="n">
        <f aca="false">D255-G255</f>
        <v>3401.87042697603</v>
      </c>
      <c r="I255" s="34" t="n">
        <f aca="false">I254+H255</f>
        <v>850467.606744004</v>
      </c>
      <c r="J255" s="39" t="n">
        <f aca="false">IF(I255&gt;=Compare!$B$30,1,0)</f>
        <v>1</v>
      </c>
    </row>
    <row r="256" customFormat="false" ht="15" hidden="false" customHeight="false" outlineLevel="0" collapsed="false">
      <c r="A256" s="38" t="n">
        <v>251</v>
      </c>
      <c r="B256" s="31" t="n">
        <f aca="false">MAX(0,B255-(D255-C255))</f>
        <v>1590563.9555476</v>
      </c>
      <c r="C256" s="31" t="n">
        <f aca="false">B256*Inputs!$B$13/12</f>
        <v>10736.3066999463</v>
      </c>
      <c r="D256" s="31" t="n">
        <f aca="false">IF(B256&lt;=0,0,MIN(Inputs!$B$14,B256+C256))</f>
        <v>27400</v>
      </c>
      <c r="E256" s="31" t="n">
        <f aca="false">MAX(0,E255-(G255-F255))</f>
        <v>1964425.37192239</v>
      </c>
      <c r="F256" s="31" t="n">
        <f aca="false">E256*Inputs!$B$20/12</f>
        <v>11049.8927170634</v>
      </c>
      <c r="G256" s="31" t="n">
        <f aca="false">IF(E256&lt;=0,0,MIN(Compare!$B$22,E256+F256))</f>
        <v>23998.129573024</v>
      </c>
      <c r="H256" s="31" t="n">
        <f aca="false">D256-G256</f>
        <v>3401.87042697603</v>
      </c>
      <c r="I256" s="31" t="n">
        <f aca="false">I255+H256</f>
        <v>853869.47717098</v>
      </c>
      <c r="J256" s="38" t="n">
        <f aca="false">IF(I256&gt;=Compare!$B$30,1,0)</f>
        <v>1</v>
      </c>
    </row>
    <row r="257" customFormat="false" ht="15" hidden="false" customHeight="false" outlineLevel="0" collapsed="false">
      <c r="A257" s="39" t="n">
        <v>252</v>
      </c>
      <c r="B257" s="34" t="n">
        <f aca="false">MAX(0,B256-(D256-C256))</f>
        <v>1573900.26224755</v>
      </c>
      <c r="C257" s="34" t="n">
        <f aca="false">B257*Inputs!$B$13/12</f>
        <v>10623.8267701709</v>
      </c>
      <c r="D257" s="34" t="n">
        <f aca="false">IF(B257&lt;=0,0,MIN(Inputs!$B$14,B257+C257))</f>
        <v>27400</v>
      </c>
      <c r="E257" s="34" t="n">
        <f aca="false">MAX(0,E256-(G256-F256))</f>
        <v>1951477.13506643</v>
      </c>
      <c r="F257" s="34" t="n">
        <f aca="false">E257*Inputs!$B$20/12</f>
        <v>10977.0588847487</v>
      </c>
      <c r="G257" s="34" t="n">
        <f aca="false">IF(E257&lt;=0,0,MIN(Compare!$B$22,E257+F257))</f>
        <v>23998.129573024</v>
      </c>
      <c r="H257" s="34" t="n">
        <f aca="false">D257-G257</f>
        <v>3401.87042697603</v>
      </c>
      <c r="I257" s="34" t="n">
        <f aca="false">I256+H257</f>
        <v>857271.347597956</v>
      </c>
      <c r="J257" s="39" t="n">
        <f aca="false">IF(I257&gt;=Compare!$B$30,1,0)</f>
        <v>1</v>
      </c>
    </row>
    <row r="258" customFormat="false" ht="15" hidden="false" customHeight="false" outlineLevel="0" collapsed="false">
      <c r="A258" s="38" t="n">
        <v>253</v>
      </c>
      <c r="B258" s="31" t="n">
        <f aca="false">MAX(0,B257-(D257-C257))</f>
        <v>1557124.08901772</v>
      </c>
      <c r="C258" s="31" t="n">
        <f aca="false">B258*Inputs!$B$13/12</f>
        <v>10510.5876008696</v>
      </c>
      <c r="D258" s="31" t="n">
        <f aca="false">IF(B258&lt;=0,0,MIN(Inputs!$B$14,B258+C258))</f>
        <v>27400</v>
      </c>
      <c r="E258" s="31" t="n">
        <f aca="false">MAX(0,E257-(G257-F257))</f>
        <v>1938456.06437815</v>
      </c>
      <c r="F258" s="31" t="n">
        <f aca="false">E258*Inputs!$B$20/12</f>
        <v>10903.8153621271</v>
      </c>
      <c r="G258" s="31" t="n">
        <f aca="false">IF(E258&lt;=0,0,MIN(Compare!$B$22,E258+F258))</f>
        <v>23998.129573024</v>
      </c>
      <c r="H258" s="31" t="n">
        <f aca="false">D258-G258</f>
        <v>3401.87042697603</v>
      </c>
      <c r="I258" s="31" t="n">
        <f aca="false">I257+H258</f>
        <v>860673.218024932</v>
      </c>
      <c r="J258" s="38" t="n">
        <f aca="false">IF(I258&gt;=Compare!$B$30,1,0)</f>
        <v>1</v>
      </c>
    </row>
    <row r="259" customFormat="false" ht="15" hidden="false" customHeight="false" outlineLevel="0" collapsed="false">
      <c r="A259" s="39" t="n">
        <v>254</v>
      </c>
      <c r="B259" s="34" t="n">
        <f aca="false">MAX(0,B258-(D258-C258))</f>
        <v>1540234.67661859</v>
      </c>
      <c r="C259" s="34" t="n">
        <f aca="false">B259*Inputs!$B$13/12</f>
        <v>10396.5840671755</v>
      </c>
      <c r="D259" s="34" t="n">
        <f aca="false">IF(B259&lt;=0,0,MIN(Inputs!$B$14,B259+C259))</f>
        <v>27400</v>
      </c>
      <c r="E259" s="34" t="n">
        <f aca="false">MAX(0,E258-(G258-F258))</f>
        <v>1925361.75016726</v>
      </c>
      <c r="F259" s="34" t="n">
        <f aca="false">E259*Inputs!$B$20/12</f>
        <v>10830.1598446908</v>
      </c>
      <c r="G259" s="34" t="n">
        <f aca="false">IF(E259&lt;=0,0,MIN(Compare!$B$22,E259+F259))</f>
        <v>23998.129573024</v>
      </c>
      <c r="H259" s="34" t="n">
        <f aca="false">D259-G259</f>
        <v>3401.87042697603</v>
      </c>
      <c r="I259" s="34" t="n">
        <f aca="false">I258+H259</f>
        <v>864075.088451908</v>
      </c>
      <c r="J259" s="39" t="n">
        <f aca="false">IF(I259&gt;=Compare!$B$30,1,0)</f>
        <v>1</v>
      </c>
    </row>
    <row r="260" customFormat="false" ht="15" hidden="false" customHeight="false" outlineLevel="0" collapsed="false">
      <c r="A260" s="38" t="n">
        <v>255</v>
      </c>
      <c r="B260" s="31" t="n">
        <f aca="false">MAX(0,B259-(D259-C259))</f>
        <v>1523231.26068576</v>
      </c>
      <c r="C260" s="31" t="n">
        <f aca="false">B260*Inputs!$B$13/12</f>
        <v>10281.8110096289</v>
      </c>
      <c r="D260" s="31" t="n">
        <f aca="false">IF(B260&lt;=0,0,MIN(Inputs!$B$14,B260+C260))</f>
        <v>27400</v>
      </c>
      <c r="E260" s="31" t="n">
        <f aca="false">MAX(0,E259-(G259-F259))</f>
        <v>1912193.78043892</v>
      </c>
      <c r="F260" s="31" t="n">
        <f aca="false">E260*Inputs!$B$20/12</f>
        <v>10756.090014969</v>
      </c>
      <c r="G260" s="31" t="n">
        <f aca="false">IF(E260&lt;=0,0,MIN(Compare!$B$22,E260+F260))</f>
        <v>23998.129573024</v>
      </c>
      <c r="H260" s="31" t="n">
        <f aca="false">D260-G260</f>
        <v>3401.87042697603</v>
      </c>
      <c r="I260" s="31" t="n">
        <f aca="false">I259+H260</f>
        <v>867476.958878884</v>
      </c>
      <c r="J260" s="38" t="n">
        <f aca="false">IF(I260&gt;=Compare!$B$30,1,0)</f>
        <v>1</v>
      </c>
    </row>
    <row r="261" customFormat="false" ht="15" hidden="false" customHeight="false" outlineLevel="0" collapsed="false">
      <c r="A261" s="39" t="n">
        <v>256</v>
      </c>
      <c r="B261" s="34" t="n">
        <f aca="false">MAX(0,B260-(D260-C260))</f>
        <v>1506113.07169539</v>
      </c>
      <c r="C261" s="34" t="n">
        <f aca="false">B261*Inputs!$B$13/12</f>
        <v>10166.2632339439</v>
      </c>
      <c r="D261" s="34" t="n">
        <f aca="false">IF(B261&lt;=0,0,MIN(Inputs!$B$14,B261+C261))</f>
        <v>27400</v>
      </c>
      <c r="E261" s="34" t="n">
        <f aca="false">MAX(0,E260-(G260-F260))</f>
        <v>1898951.74088087</v>
      </c>
      <c r="F261" s="34" t="n">
        <f aca="false">E261*Inputs!$B$20/12</f>
        <v>10681.6035424549</v>
      </c>
      <c r="G261" s="34" t="n">
        <f aca="false">IF(E261&lt;=0,0,MIN(Compare!$B$22,E261+F261))</f>
        <v>23998.129573024</v>
      </c>
      <c r="H261" s="34" t="n">
        <f aca="false">D261-G261</f>
        <v>3401.87042697603</v>
      </c>
      <c r="I261" s="34" t="n">
        <f aca="false">I260+H261</f>
        <v>870878.82930586</v>
      </c>
      <c r="J261" s="39" t="n">
        <f aca="false">IF(I261&gt;=Compare!$B$30,1,0)</f>
        <v>1</v>
      </c>
    </row>
    <row r="262" customFormat="false" ht="15" hidden="false" customHeight="false" outlineLevel="0" collapsed="false">
      <c r="A262" s="38" t="n">
        <v>257</v>
      </c>
      <c r="B262" s="31" t="n">
        <f aca="false">MAX(0,B261-(D261-C261))</f>
        <v>1488879.33492933</v>
      </c>
      <c r="C262" s="31" t="n">
        <f aca="false">B262*Inputs!$B$13/12</f>
        <v>10049.935510773</v>
      </c>
      <c r="D262" s="31" t="n">
        <f aca="false">IF(B262&lt;=0,0,MIN(Inputs!$B$14,B262+C262))</f>
        <v>27400</v>
      </c>
      <c r="E262" s="31" t="n">
        <f aca="false">MAX(0,E261-(G261-F261))</f>
        <v>1885635.2148503</v>
      </c>
      <c r="F262" s="31" t="n">
        <f aca="false">E262*Inputs!$B$20/12</f>
        <v>10606.6980835329</v>
      </c>
      <c r="G262" s="31" t="n">
        <f aca="false">IF(E262&lt;=0,0,MIN(Compare!$B$22,E262+F262))</f>
        <v>23998.129573024</v>
      </c>
      <c r="H262" s="31" t="n">
        <f aca="false">D262-G262</f>
        <v>3401.87042697603</v>
      </c>
      <c r="I262" s="31" t="n">
        <f aca="false">I261+H262</f>
        <v>874280.699732836</v>
      </c>
      <c r="J262" s="38" t="n">
        <f aca="false">IF(I262&gt;=Compare!$B$30,1,0)</f>
        <v>1</v>
      </c>
    </row>
    <row r="263" customFormat="false" ht="15" hidden="false" customHeight="false" outlineLevel="0" collapsed="false">
      <c r="A263" s="39" t="n">
        <v>258</v>
      </c>
      <c r="B263" s="34" t="n">
        <f aca="false">MAX(0,B262-(D262-C262))</f>
        <v>1471529.27044011</v>
      </c>
      <c r="C263" s="34" t="n">
        <f aca="false">B263*Inputs!$B$13/12</f>
        <v>9932.82257547072</v>
      </c>
      <c r="D263" s="34" t="n">
        <f aca="false">IF(B263&lt;=0,0,MIN(Inputs!$B$14,B263+C263))</f>
        <v>27400</v>
      </c>
      <c r="E263" s="34" t="n">
        <f aca="false">MAX(0,E262-(G262-F262))</f>
        <v>1872243.78336081</v>
      </c>
      <c r="F263" s="34" t="n">
        <f aca="false">E263*Inputs!$B$20/12</f>
        <v>10531.3712814046</v>
      </c>
      <c r="G263" s="34" t="n">
        <f aca="false">IF(E263&lt;=0,0,MIN(Compare!$B$22,E263+F263))</f>
        <v>23998.129573024</v>
      </c>
      <c r="H263" s="34" t="n">
        <f aca="false">D263-G263</f>
        <v>3401.87042697603</v>
      </c>
      <c r="I263" s="34" t="n">
        <f aca="false">I262+H263</f>
        <v>877682.570159812</v>
      </c>
      <c r="J263" s="39" t="n">
        <f aca="false">IF(I263&gt;=Compare!$B$30,1,0)</f>
        <v>1</v>
      </c>
    </row>
    <row r="264" customFormat="false" ht="15" hidden="false" customHeight="false" outlineLevel="0" collapsed="false">
      <c r="A264" s="38" t="n">
        <v>259</v>
      </c>
      <c r="B264" s="31" t="n">
        <f aca="false">MAX(0,B263-(D263-C263))</f>
        <v>1454062.09301558</v>
      </c>
      <c r="C264" s="31" t="n">
        <f aca="false">B264*Inputs!$B$13/12</f>
        <v>9814.91912785515</v>
      </c>
      <c r="D264" s="31" t="n">
        <f aca="false">IF(B264&lt;=0,0,MIN(Inputs!$B$14,B264+C264))</f>
        <v>27400</v>
      </c>
      <c r="E264" s="31" t="n">
        <f aca="false">MAX(0,E263-(G263-F263))</f>
        <v>1858777.02506919</v>
      </c>
      <c r="F264" s="31" t="n">
        <f aca="false">E264*Inputs!$B$20/12</f>
        <v>10455.6207660142</v>
      </c>
      <c r="G264" s="31" t="n">
        <f aca="false">IF(E264&lt;=0,0,MIN(Compare!$B$22,E264+F264))</f>
        <v>23998.129573024</v>
      </c>
      <c r="H264" s="31" t="n">
        <f aca="false">D264-G264</f>
        <v>3401.87042697603</v>
      </c>
      <c r="I264" s="31" t="n">
        <f aca="false">I263+H264</f>
        <v>881084.440586788</v>
      </c>
      <c r="J264" s="38" t="n">
        <f aca="false">IF(I264&gt;=Compare!$B$30,1,0)</f>
        <v>1</v>
      </c>
    </row>
    <row r="265" customFormat="false" ht="15" hidden="false" customHeight="false" outlineLevel="0" collapsed="false">
      <c r="A265" s="39" t="n">
        <v>260</v>
      </c>
      <c r="B265" s="34" t="n">
        <f aca="false">MAX(0,B264-(D264-C264))</f>
        <v>1436477.01214343</v>
      </c>
      <c r="C265" s="34" t="n">
        <f aca="false">B265*Inputs!$B$13/12</f>
        <v>9696.21983196817</v>
      </c>
      <c r="D265" s="34" t="n">
        <f aca="false">IF(B265&lt;=0,0,MIN(Inputs!$B$14,B265+C265))</f>
        <v>27400</v>
      </c>
      <c r="E265" s="34" t="n">
        <f aca="false">MAX(0,E264-(G264-F264))</f>
        <v>1845234.51626218</v>
      </c>
      <c r="F265" s="34" t="n">
        <f aca="false">E265*Inputs!$B$20/12</f>
        <v>10379.4441539748</v>
      </c>
      <c r="G265" s="34" t="n">
        <f aca="false">IF(E265&lt;=0,0,MIN(Compare!$B$22,E265+F265))</f>
        <v>23998.129573024</v>
      </c>
      <c r="H265" s="34" t="n">
        <f aca="false">D265-G265</f>
        <v>3401.87042697603</v>
      </c>
      <c r="I265" s="34" t="n">
        <f aca="false">I264+H265</f>
        <v>884486.311013764</v>
      </c>
      <c r="J265" s="39" t="n">
        <f aca="false">IF(I265&gt;=Compare!$B$30,1,0)</f>
        <v>1</v>
      </c>
    </row>
    <row r="266" customFormat="false" ht="15" hidden="false" customHeight="false" outlineLevel="0" collapsed="false">
      <c r="A266" s="38" t="n">
        <v>261</v>
      </c>
      <c r="B266" s="31" t="n">
        <f aca="false">MAX(0,B265-(D265-C265))</f>
        <v>1418773.2319754</v>
      </c>
      <c r="C266" s="31" t="n">
        <f aca="false">B266*Inputs!$B$13/12</f>
        <v>9576.71931583396</v>
      </c>
      <c r="D266" s="31" t="n">
        <f aca="false">IF(B266&lt;=0,0,MIN(Inputs!$B$14,B266+C266))</f>
        <v>27400</v>
      </c>
      <c r="E266" s="31" t="n">
        <f aca="false">MAX(0,E265-(G265-F265))</f>
        <v>1831615.83084313</v>
      </c>
      <c r="F266" s="31" t="n">
        <f aca="false">E266*Inputs!$B$20/12</f>
        <v>10302.8390484926</v>
      </c>
      <c r="G266" s="31" t="n">
        <f aca="false">IF(E266&lt;=0,0,MIN(Compare!$B$22,E266+F266))</f>
        <v>23998.129573024</v>
      </c>
      <c r="H266" s="31" t="n">
        <f aca="false">D266-G266</f>
        <v>3401.87042697603</v>
      </c>
      <c r="I266" s="31" t="n">
        <f aca="false">I265+H266</f>
        <v>887888.18144074</v>
      </c>
      <c r="J266" s="38" t="n">
        <f aca="false">IF(I266&gt;=Compare!$B$30,1,0)</f>
        <v>1</v>
      </c>
    </row>
    <row r="267" customFormat="false" ht="15" hidden="false" customHeight="false" outlineLevel="0" collapsed="false">
      <c r="A267" s="39" t="n">
        <v>262</v>
      </c>
      <c r="B267" s="34" t="n">
        <f aca="false">MAX(0,B266-(D266-C266))</f>
        <v>1400949.95129124</v>
      </c>
      <c r="C267" s="34" t="n">
        <f aca="false">B267*Inputs!$B$13/12</f>
        <v>9456.41217121584</v>
      </c>
      <c r="D267" s="34" t="n">
        <f aca="false">IF(B267&lt;=0,0,MIN(Inputs!$B$14,B267+C267))</f>
        <v>27400</v>
      </c>
      <c r="E267" s="34" t="n">
        <f aca="false">MAX(0,E266-(G266-F266))</f>
        <v>1817920.5403186</v>
      </c>
      <c r="F267" s="34" t="n">
        <f aca="false">E267*Inputs!$B$20/12</f>
        <v>10225.8030392921</v>
      </c>
      <c r="G267" s="34" t="n">
        <f aca="false">IF(E267&lt;=0,0,MIN(Compare!$B$22,E267+F267))</f>
        <v>23998.129573024</v>
      </c>
      <c r="H267" s="34" t="n">
        <f aca="false">D267-G267</f>
        <v>3401.87042697603</v>
      </c>
      <c r="I267" s="34" t="n">
        <f aca="false">I266+H267</f>
        <v>891290.051867716</v>
      </c>
      <c r="J267" s="39" t="n">
        <f aca="false">IF(I267&gt;=Compare!$B$30,1,0)</f>
        <v>1</v>
      </c>
    </row>
    <row r="268" customFormat="false" ht="15" hidden="false" customHeight="false" outlineLevel="0" collapsed="false">
      <c r="A268" s="38" t="n">
        <v>263</v>
      </c>
      <c r="B268" s="31" t="n">
        <f aca="false">MAX(0,B267-(D267-C267))</f>
        <v>1383006.36346245</v>
      </c>
      <c r="C268" s="31" t="n">
        <f aca="false">B268*Inputs!$B$13/12</f>
        <v>9335.29295337154</v>
      </c>
      <c r="D268" s="31" t="n">
        <f aca="false">IF(B268&lt;=0,0,MIN(Inputs!$B$14,B268+C268))</f>
        <v>27400</v>
      </c>
      <c r="E268" s="31" t="n">
        <f aca="false">MAX(0,E267-(G267-F267))</f>
        <v>1804148.21378487</v>
      </c>
      <c r="F268" s="31" t="n">
        <f aca="false">E268*Inputs!$B$20/12</f>
        <v>10148.3337025399</v>
      </c>
      <c r="G268" s="31" t="n">
        <f aca="false">IF(E268&lt;=0,0,MIN(Compare!$B$22,E268+F268))</f>
        <v>23998.129573024</v>
      </c>
      <c r="H268" s="31" t="n">
        <f aca="false">D268-G268</f>
        <v>3401.87042697603</v>
      </c>
      <c r="I268" s="31" t="n">
        <f aca="false">I267+H268</f>
        <v>894691.922294692</v>
      </c>
      <c r="J268" s="38" t="n">
        <f aca="false">IF(I268&gt;=Compare!$B$30,1,0)</f>
        <v>1</v>
      </c>
    </row>
    <row r="269" customFormat="false" ht="15" hidden="false" customHeight="false" outlineLevel="0" collapsed="false">
      <c r="A269" s="39" t="n">
        <v>264</v>
      </c>
      <c r="B269" s="34" t="n">
        <f aca="false">MAX(0,B268-(D268-C268))</f>
        <v>1364941.65641582</v>
      </c>
      <c r="C269" s="34" t="n">
        <f aca="false">B269*Inputs!$B$13/12</f>
        <v>9213.3561808068</v>
      </c>
      <c r="D269" s="34" t="n">
        <f aca="false">IF(B269&lt;=0,0,MIN(Inputs!$B$14,B269+C269))</f>
        <v>27400</v>
      </c>
      <c r="E269" s="34" t="n">
        <f aca="false">MAX(0,E268-(G268-F268))</f>
        <v>1790298.41791438</v>
      </c>
      <c r="F269" s="34" t="n">
        <f aca="false">E269*Inputs!$B$20/12</f>
        <v>10070.4286007684</v>
      </c>
      <c r="G269" s="34" t="n">
        <f aca="false">IF(E269&lt;=0,0,MIN(Compare!$B$22,E269+F269))</f>
        <v>23998.129573024</v>
      </c>
      <c r="H269" s="34" t="n">
        <f aca="false">D269-G269</f>
        <v>3401.87042697603</v>
      </c>
      <c r="I269" s="34" t="n">
        <f aca="false">I268+H269</f>
        <v>898093.792721668</v>
      </c>
      <c r="J269" s="39" t="n">
        <f aca="false">IF(I269&gt;=Compare!$B$30,1,0)</f>
        <v>1</v>
      </c>
    </row>
    <row r="270" customFormat="false" ht="15" hidden="false" customHeight="false" outlineLevel="0" collapsed="false">
      <c r="A270" s="38" t="n">
        <v>265</v>
      </c>
      <c r="B270" s="31" t="n">
        <f aca="false">MAX(0,B269-(D269-C269))</f>
        <v>1346755.01259663</v>
      </c>
      <c r="C270" s="31" t="n">
        <f aca="false">B270*Inputs!$B$13/12</f>
        <v>9090.59633502725</v>
      </c>
      <c r="D270" s="31" t="n">
        <f aca="false">IF(B270&lt;=0,0,MIN(Inputs!$B$14,B270+C270))</f>
        <v>27400</v>
      </c>
      <c r="E270" s="31" t="n">
        <f aca="false">MAX(0,E269-(G269-F269))</f>
        <v>1776370.71694213</v>
      </c>
      <c r="F270" s="31" t="n">
        <f aca="false">E270*Inputs!$B$20/12</f>
        <v>9992.08528279947</v>
      </c>
      <c r="G270" s="31" t="n">
        <f aca="false">IF(E270&lt;=0,0,MIN(Compare!$B$22,E270+F270))</f>
        <v>23998.129573024</v>
      </c>
      <c r="H270" s="31" t="n">
        <f aca="false">D270-G270</f>
        <v>3401.87042697603</v>
      </c>
      <c r="I270" s="31" t="n">
        <f aca="false">I269+H270</f>
        <v>901495.663148644</v>
      </c>
      <c r="J270" s="38" t="n">
        <f aca="false">IF(I270&gt;=Compare!$B$30,1,0)</f>
        <v>1</v>
      </c>
    </row>
    <row r="271" customFormat="false" ht="15" hidden="false" customHeight="false" outlineLevel="0" collapsed="false">
      <c r="A271" s="39" t="n">
        <v>266</v>
      </c>
      <c r="B271" s="34" t="n">
        <f aca="false">MAX(0,B270-(D270-C270))</f>
        <v>1328445.60893166</v>
      </c>
      <c r="C271" s="34" t="n">
        <f aca="false">B271*Inputs!$B$13/12</f>
        <v>8967.00786028868</v>
      </c>
      <c r="D271" s="34" t="n">
        <f aca="false">IF(B271&lt;=0,0,MIN(Inputs!$B$14,B271+C271))</f>
        <v>27400</v>
      </c>
      <c r="E271" s="34" t="n">
        <f aca="false">MAX(0,E270-(G270-F270))</f>
        <v>1762364.6726519</v>
      </c>
      <c r="F271" s="34" t="n">
        <f aca="false">E271*Inputs!$B$20/12</f>
        <v>9913.30128366696</v>
      </c>
      <c r="G271" s="34" t="n">
        <f aca="false">IF(E271&lt;=0,0,MIN(Compare!$B$22,E271+F271))</f>
        <v>23998.129573024</v>
      </c>
      <c r="H271" s="34" t="n">
        <f aca="false">D271-G271</f>
        <v>3401.87042697603</v>
      </c>
      <c r="I271" s="34" t="n">
        <f aca="false">I270+H271</f>
        <v>904897.53357562</v>
      </c>
      <c r="J271" s="39" t="n">
        <f aca="false">IF(I271&gt;=Compare!$B$30,1,0)</f>
        <v>1</v>
      </c>
    </row>
    <row r="272" customFormat="false" ht="15" hidden="false" customHeight="false" outlineLevel="0" collapsed="false">
      <c r="A272" s="38" t="n">
        <v>267</v>
      </c>
      <c r="B272" s="31" t="n">
        <f aca="false">MAX(0,B271-(D271-C271))</f>
        <v>1310012.61679195</v>
      </c>
      <c r="C272" s="31" t="n">
        <f aca="false">B272*Inputs!$B$13/12</f>
        <v>8842.58516334563</v>
      </c>
      <c r="D272" s="31" t="n">
        <f aca="false">IF(B272&lt;=0,0,MIN(Inputs!$B$14,B272+C272))</f>
        <v>27400</v>
      </c>
      <c r="E272" s="31" t="n">
        <f aca="false">MAX(0,E271-(G271-F271))</f>
        <v>1748279.84436255</v>
      </c>
      <c r="F272" s="31" t="n">
        <f aca="false">E272*Inputs!$B$20/12</f>
        <v>9834.07412453932</v>
      </c>
      <c r="G272" s="31" t="n">
        <f aca="false">IF(E272&lt;=0,0,MIN(Compare!$B$22,E272+F272))</f>
        <v>23998.129573024</v>
      </c>
      <c r="H272" s="31" t="n">
        <f aca="false">D272-G272</f>
        <v>3401.87042697603</v>
      </c>
      <c r="I272" s="31" t="n">
        <f aca="false">I271+H272</f>
        <v>908299.404002596</v>
      </c>
      <c r="J272" s="38" t="n">
        <f aca="false">IF(I272&gt;=Compare!$B$30,1,0)</f>
        <v>1</v>
      </c>
    </row>
    <row r="273" customFormat="false" ht="15" hidden="false" customHeight="false" outlineLevel="0" collapsed="false">
      <c r="A273" s="39" t="n">
        <v>268</v>
      </c>
      <c r="B273" s="34" t="n">
        <f aca="false">MAX(0,B272-(D272-C272))</f>
        <v>1291455.20195529</v>
      </c>
      <c r="C273" s="34" t="n">
        <f aca="false">B273*Inputs!$B$13/12</f>
        <v>8717.32261319821</v>
      </c>
      <c r="D273" s="34" t="n">
        <f aca="false">IF(B273&lt;=0,0,MIN(Inputs!$B$14,B273+C273))</f>
        <v>27400</v>
      </c>
      <c r="E273" s="34" t="n">
        <f aca="false">MAX(0,E272-(G272-F272))</f>
        <v>1734115.78891406</v>
      </c>
      <c r="F273" s="34" t="n">
        <f aca="false">E273*Inputs!$B$20/12</f>
        <v>9754.4013126416</v>
      </c>
      <c r="G273" s="34" t="n">
        <f aca="false">IF(E273&lt;=0,0,MIN(Compare!$B$22,E273+F273))</f>
        <v>23998.129573024</v>
      </c>
      <c r="H273" s="34" t="n">
        <f aca="false">D273-G273</f>
        <v>3401.87042697603</v>
      </c>
      <c r="I273" s="34" t="n">
        <f aca="false">I272+H273</f>
        <v>911701.274429572</v>
      </c>
      <c r="J273" s="39" t="n">
        <f aca="false">IF(I273&gt;=Compare!$B$30,1,0)</f>
        <v>1</v>
      </c>
    </row>
    <row r="274" customFormat="false" ht="15" hidden="false" customHeight="false" outlineLevel="0" collapsed="false">
      <c r="A274" s="38" t="n">
        <v>269</v>
      </c>
      <c r="B274" s="31" t="n">
        <f aca="false">MAX(0,B273-(D273-C273))</f>
        <v>1272772.52456849</v>
      </c>
      <c r="C274" s="31" t="n">
        <f aca="false">B274*Inputs!$B$13/12</f>
        <v>8591.2145408373</v>
      </c>
      <c r="D274" s="31" t="n">
        <f aca="false">IF(B274&lt;=0,0,MIN(Inputs!$B$14,B274+C274))</f>
        <v>27400</v>
      </c>
      <c r="E274" s="31" t="n">
        <f aca="false">MAX(0,E273-(G273-F273))</f>
        <v>1719872.06065368</v>
      </c>
      <c r="F274" s="31" t="n">
        <f aca="false">E274*Inputs!$B$20/12</f>
        <v>9674.28034117695</v>
      </c>
      <c r="G274" s="31" t="n">
        <f aca="false">IF(E274&lt;=0,0,MIN(Compare!$B$22,E274+F274))</f>
        <v>23998.129573024</v>
      </c>
      <c r="H274" s="31" t="n">
        <f aca="false">D274-G274</f>
        <v>3401.87042697603</v>
      </c>
      <c r="I274" s="31" t="n">
        <f aca="false">I273+H274</f>
        <v>915103.144856548</v>
      </c>
      <c r="J274" s="38" t="n">
        <f aca="false">IF(I274&gt;=Compare!$B$30,1,0)</f>
        <v>1</v>
      </c>
    </row>
    <row r="275" customFormat="false" ht="15" hidden="false" customHeight="false" outlineLevel="0" collapsed="false">
      <c r="A275" s="39" t="n">
        <v>270</v>
      </c>
      <c r="B275" s="34" t="n">
        <f aca="false">MAX(0,B274-(D274-C274))</f>
        <v>1253963.73910933</v>
      </c>
      <c r="C275" s="34" t="n">
        <f aca="false">B275*Inputs!$B$13/12</f>
        <v>8464.25523898795</v>
      </c>
      <c r="D275" s="34" t="n">
        <f aca="false">IF(B275&lt;=0,0,MIN(Inputs!$B$14,B275+C275))</f>
        <v>27400</v>
      </c>
      <c r="E275" s="34" t="n">
        <f aca="false">MAX(0,E274-(G274-F274))</f>
        <v>1705548.21142183</v>
      </c>
      <c r="F275" s="34" t="n">
        <f aca="false">E275*Inputs!$B$20/12</f>
        <v>9593.70868924781</v>
      </c>
      <c r="G275" s="34" t="n">
        <f aca="false">IF(E275&lt;=0,0,MIN(Compare!$B$22,E275+F275))</f>
        <v>23998.129573024</v>
      </c>
      <c r="H275" s="34" t="n">
        <f aca="false">D275-G275</f>
        <v>3401.87042697603</v>
      </c>
      <c r="I275" s="34" t="n">
        <f aca="false">I274+H275</f>
        <v>918505.015283524</v>
      </c>
      <c r="J275" s="39" t="n">
        <f aca="false">IF(I275&gt;=Compare!$B$30,1,0)</f>
        <v>1</v>
      </c>
    </row>
    <row r="276" customFormat="false" ht="15" hidden="false" customHeight="false" outlineLevel="0" collapsed="false">
      <c r="A276" s="38" t="n">
        <v>271</v>
      </c>
      <c r="B276" s="31" t="n">
        <f aca="false">MAX(0,B275-(D275-C275))</f>
        <v>1235027.99434831</v>
      </c>
      <c r="C276" s="31" t="n">
        <f aca="false">B276*Inputs!$B$13/12</f>
        <v>8336.43896185112</v>
      </c>
      <c r="D276" s="31" t="n">
        <f aca="false">IF(B276&lt;=0,0,MIN(Inputs!$B$14,B276+C276))</f>
        <v>27400</v>
      </c>
      <c r="E276" s="31" t="n">
        <f aca="false">MAX(0,E275-(G275-F275))</f>
        <v>1691143.79053806</v>
      </c>
      <c r="F276" s="31" t="n">
        <f aca="false">E276*Inputs!$B$20/12</f>
        <v>9512.68382177657</v>
      </c>
      <c r="G276" s="31" t="n">
        <f aca="false">IF(E276&lt;=0,0,MIN(Compare!$B$22,E276+F276))</f>
        <v>23998.129573024</v>
      </c>
      <c r="H276" s="31" t="n">
        <f aca="false">D276-G276</f>
        <v>3401.87042697603</v>
      </c>
      <c r="I276" s="31" t="n">
        <f aca="false">I275+H276</f>
        <v>921906.8857105</v>
      </c>
      <c r="J276" s="38" t="n">
        <f aca="false">IF(I276&gt;=Compare!$B$30,1,0)</f>
        <v>1</v>
      </c>
    </row>
    <row r="277" customFormat="false" ht="15" hidden="false" customHeight="false" outlineLevel="0" collapsed="false">
      <c r="A277" s="39" t="n">
        <v>272</v>
      </c>
      <c r="B277" s="34" t="n">
        <f aca="false">MAX(0,B276-(D276-C276))</f>
        <v>1215964.43331017</v>
      </c>
      <c r="C277" s="34" t="n">
        <f aca="false">B277*Inputs!$B$13/12</f>
        <v>8207.75992484362</v>
      </c>
      <c r="D277" s="34" t="n">
        <f aca="false">IF(B277&lt;=0,0,MIN(Inputs!$B$14,B277+C277))</f>
        <v>27400</v>
      </c>
      <c r="E277" s="34" t="n">
        <f aca="false">MAX(0,E276-(G276-F276))</f>
        <v>1676658.34478681</v>
      </c>
      <c r="F277" s="34" t="n">
        <f aca="false">E277*Inputs!$B$20/12</f>
        <v>9431.2031894258</v>
      </c>
      <c r="G277" s="34" t="n">
        <f aca="false">IF(E277&lt;=0,0,MIN(Compare!$B$22,E277+F277))</f>
        <v>23998.129573024</v>
      </c>
      <c r="H277" s="34" t="n">
        <f aca="false">D277-G277</f>
        <v>3401.87042697603</v>
      </c>
      <c r="I277" s="34" t="n">
        <f aca="false">I276+H277</f>
        <v>925308.756137476</v>
      </c>
      <c r="J277" s="39" t="n">
        <f aca="false">IF(I277&gt;=Compare!$B$30,1,0)</f>
        <v>1</v>
      </c>
    </row>
    <row r="278" customFormat="false" ht="15" hidden="false" customHeight="false" outlineLevel="0" collapsed="false">
      <c r="A278" s="38" t="n">
        <v>273</v>
      </c>
      <c r="B278" s="31" t="n">
        <f aca="false">MAX(0,B277-(D277-C277))</f>
        <v>1196772.19323501</v>
      </c>
      <c r="C278" s="31" t="n">
        <f aca="false">B278*Inputs!$B$13/12</f>
        <v>8078.21230433631</v>
      </c>
      <c r="D278" s="31" t="n">
        <f aca="false">IF(B278&lt;=0,0,MIN(Inputs!$B$14,B278+C278))</f>
        <v>27400</v>
      </c>
      <c r="E278" s="31" t="n">
        <f aca="false">MAX(0,E277-(G277-F277))</f>
        <v>1662091.41840321</v>
      </c>
      <c r="F278" s="31" t="n">
        <f aca="false">E278*Inputs!$B$20/12</f>
        <v>9349.26422851806</v>
      </c>
      <c r="G278" s="31" t="n">
        <f aca="false">IF(E278&lt;=0,0,MIN(Compare!$B$22,E278+F278))</f>
        <v>23998.129573024</v>
      </c>
      <c r="H278" s="31" t="n">
        <f aca="false">D278-G278</f>
        <v>3401.87042697603</v>
      </c>
      <c r="I278" s="31" t="n">
        <f aca="false">I277+H278</f>
        <v>928710.626564452</v>
      </c>
      <c r="J278" s="38" t="n">
        <f aca="false">IF(I278&gt;=Compare!$B$30,1,0)</f>
        <v>1</v>
      </c>
    </row>
    <row r="279" customFormat="false" ht="15" hidden="false" customHeight="false" outlineLevel="0" collapsed="false">
      <c r="A279" s="39" t="n">
        <v>274</v>
      </c>
      <c r="B279" s="34" t="n">
        <f aca="false">MAX(0,B278-(D278-C278))</f>
        <v>1177450.40553935</v>
      </c>
      <c r="C279" s="34" t="n">
        <f aca="false">B279*Inputs!$B$13/12</f>
        <v>7947.79023739058</v>
      </c>
      <c r="D279" s="34" t="n">
        <f aca="false">IF(B279&lt;=0,0,MIN(Inputs!$B$14,B279+C279))</f>
        <v>27400</v>
      </c>
      <c r="E279" s="34" t="n">
        <f aca="false">MAX(0,E278-(G278-F278))</f>
        <v>1647442.5530587</v>
      </c>
      <c r="F279" s="34" t="n">
        <f aca="false">E279*Inputs!$B$20/12</f>
        <v>9266.86436095521</v>
      </c>
      <c r="G279" s="34" t="n">
        <f aca="false">IF(E279&lt;=0,0,MIN(Compare!$B$22,E279+F279))</f>
        <v>23998.129573024</v>
      </c>
      <c r="H279" s="34" t="n">
        <f aca="false">D279-G279</f>
        <v>3401.87042697603</v>
      </c>
      <c r="I279" s="34" t="n">
        <f aca="false">I278+H279</f>
        <v>932112.496991428</v>
      </c>
      <c r="J279" s="39" t="n">
        <f aca="false">IF(I279&gt;=Compare!$B$30,1,0)</f>
        <v>1</v>
      </c>
    </row>
    <row r="280" customFormat="false" ht="15" hidden="false" customHeight="false" outlineLevel="0" collapsed="false">
      <c r="A280" s="38" t="n">
        <v>275</v>
      </c>
      <c r="B280" s="31" t="n">
        <f aca="false">MAX(0,B279-(D279-C279))</f>
        <v>1157998.19577674</v>
      </c>
      <c r="C280" s="31" t="n">
        <f aca="false">B280*Inputs!$B$13/12</f>
        <v>7816.48782149297</v>
      </c>
      <c r="D280" s="31" t="n">
        <f aca="false">IF(B280&lt;=0,0,MIN(Inputs!$B$14,B280+C280))</f>
        <v>27400</v>
      </c>
      <c r="E280" s="31" t="n">
        <f aca="false">MAX(0,E279-(G279-F279))</f>
        <v>1632711.28784664</v>
      </c>
      <c r="F280" s="31" t="n">
        <f aca="false">E280*Inputs!$B$20/12</f>
        <v>9184.00099413733</v>
      </c>
      <c r="G280" s="31" t="n">
        <f aca="false">IF(E280&lt;=0,0,MIN(Compare!$B$22,E280+F280))</f>
        <v>23998.129573024</v>
      </c>
      <c r="H280" s="31" t="n">
        <f aca="false">D280-G280</f>
        <v>3401.87042697603</v>
      </c>
      <c r="I280" s="31" t="n">
        <f aca="false">I279+H280</f>
        <v>935514.367418404</v>
      </c>
      <c r="J280" s="38" t="n">
        <f aca="false">IF(I280&gt;=Compare!$B$30,1,0)</f>
        <v>1</v>
      </c>
    </row>
    <row r="281" customFormat="false" ht="15" hidden="false" customHeight="false" outlineLevel="0" collapsed="false">
      <c r="A281" s="39" t="n">
        <v>276</v>
      </c>
      <c r="B281" s="34" t="n">
        <f aca="false">MAX(0,B280-(D280-C280))</f>
        <v>1138414.68359823</v>
      </c>
      <c r="C281" s="34" t="n">
        <f aca="false">B281*Inputs!$B$13/12</f>
        <v>7684.29911428805</v>
      </c>
      <c r="D281" s="34" t="n">
        <f aca="false">IF(B281&lt;=0,0,MIN(Inputs!$B$14,B281+C281))</f>
        <v>27400</v>
      </c>
      <c r="E281" s="34" t="n">
        <f aca="false">MAX(0,E280-(G280-F280))</f>
        <v>1617897.15926775</v>
      </c>
      <c r="F281" s="34" t="n">
        <f aca="false">E281*Inputs!$B$20/12</f>
        <v>9100.67152088109</v>
      </c>
      <c r="G281" s="34" t="n">
        <f aca="false">IF(E281&lt;=0,0,MIN(Compare!$B$22,E281+F281))</f>
        <v>23998.129573024</v>
      </c>
      <c r="H281" s="34" t="n">
        <f aca="false">D281-G281</f>
        <v>3401.87042697603</v>
      </c>
      <c r="I281" s="34" t="n">
        <f aca="false">I280+H281</f>
        <v>938916.23784538</v>
      </c>
      <c r="J281" s="39" t="n">
        <f aca="false">IF(I281&gt;=Compare!$B$30,1,0)</f>
        <v>1</v>
      </c>
    </row>
    <row r="282" customFormat="false" ht="15" hidden="false" customHeight="false" outlineLevel="0" collapsed="false">
      <c r="A282" s="38" t="n">
        <v>277</v>
      </c>
      <c r="B282" s="31" t="n">
        <f aca="false">MAX(0,B281-(D281-C281))</f>
        <v>1118698.98271252</v>
      </c>
      <c r="C282" s="31" t="n">
        <f aca="false">B282*Inputs!$B$13/12</f>
        <v>7551.21813330949</v>
      </c>
      <c r="D282" s="31" t="n">
        <f aca="false">IF(B282&lt;=0,0,MIN(Inputs!$B$14,B282+C282))</f>
        <v>27400</v>
      </c>
      <c r="E282" s="31" t="n">
        <f aca="false">MAX(0,E281-(G281-F281))</f>
        <v>1602999.70121561</v>
      </c>
      <c r="F282" s="31" t="n">
        <f aca="false">E282*Inputs!$B$20/12</f>
        <v>9016.87331933778</v>
      </c>
      <c r="G282" s="31" t="n">
        <f aca="false">IF(E282&lt;=0,0,MIN(Compare!$B$22,E282+F282))</f>
        <v>23998.129573024</v>
      </c>
      <c r="H282" s="31" t="n">
        <f aca="false">D282-G282</f>
        <v>3401.87042697603</v>
      </c>
      <c r="I282" s="31" t="n">
        <f aca="false">I281+H282</f>
        <v>942318.108272356</v>
      </c>
      <c r="J282" s="38" t="n">
        <f aca="false">IF(I282&gt;=Compare!$B$30,1,0)</f>
        <v>1</v>
      </c>
    </row>
    <row r="283" customFormat="false" ht="15" hidden="false" customHeight="false" outlineLevel="0" collapsed="false">
      <c r="A283" s="39" t="n">
        <v>278</v>
      </c>
      <c r="B283" s="34" t="n">
        <f aca="false">MAX(0,B282-(D282-C282))</f>
        <v>1098850.20084583</v>
      </c>
      <c r="C283" s="34" t="n">
        <f aca="false">B283*Inputs!$B$13/12</f>
        <v>7417.23885570933</v>
      </c>
      <c r="D283" s="34" t="n">
        <f aca="false">IF(B283&lt;=0,0,MIN(Inputs!$B$14,B283+C283))</f>
        <v>27400</v>
      </c>
      <c r="E283" s="34" t="n">
        <f aca="false">MAX(0,E282-(G282-F282))</f>
        <v>1588018.44496192</v>
      </c>
      <c r="F283" s="34" t="n">
        <f aca="false">E283*Inputs!$B$20/12</f>
        <v>8932.6037529108</v>
      </c>
      <c r="G283" s="34" t="n">
        <f aca="false">IF(E283&lt;=0,0,MIN(Compare!$B$22,E283+F283))</f>
        <v>23998.129573024</v>
      </c>
      <c r="H283" s="34" t="n">
        <f aca="false">D283-G283</f>
        <v>3401.87042697603</v>
      </c>
      <c r="I283" s="34" t="n">
        <f aca="false">I282+H283</f>
        <v>945719.978699332</v>
      </c>
      <c r="J283" s="39" t="n">
        <f aca="false">IF(I283&gt;=Compare!$B$30,1,0)</f>
        <v>1</v>
      </c>
    </row>
    <row r="284" customFormat="false" ht="15" hidden="false" customHeight="false" outlineLevel="0" collapsed="false">
      <c r="A284" s="38" t="n">
        <v>279</v>
      </c>
      <c r="B284" s="31" t="n">
        <f aca="false">MAX(0,B283-(D283-C283))</f>
        <v>1078867.43970154</v>
      </c>
      <c r="C284" s="31" t="n">
        <f aca="false">B284*Inputs!$B$13/12</f>
        <v>7282.35521798537</v>
      </c>
      <c r="D284" s="31" t="n">
        <f aca="false">IF(B284&lt;=0,0,MIN(Inputs!$B$14,B284+C284))</f>
        <v>27400</v>
      </c>
      <c r="E284" s="31" t="n">
        <f aca="false">MAX(0,E283-(G283-F283))</f>
        <v>1572952.91914181</v>
      </c>
      <c r="F284" s="31" t="n">
        <f aca="false">E284*Inputs!$B$20/12</f>
        <v>8847.86017017266</v>
      </c>
      <c r="G284" s="31" t="n">
        <f aca="false">IF(E284&lt;=0,0,MIN(Compare!$B$22,E284+F284))</f>
        <v>23998.129573024</v>
      </c>
      <c r="H284" s="31" t="n">
        <f aca="false">D284-G284</f>
        <v>3401.87042697603</v>
      </c>
      <c r="I284" s="31" t="n">
        <f aca="false">I283+H284</f>
        <v>949121.849126308</v>
      </c>
      <c r="J284" s="38" t="n">
        <f aca="false">IF(I284&gt;=Compare!$B$30,1,0)</f>
        <v>1</v>
      </c>
    </row>
    <row r="285" customFormat="false" ht="15" hidden="false" customHeight="false" outlineLevel="0" collapsed="false">
      <c r="A285" s="39" t="n">
        <v>280</v>
      </c>
      <c r="B285" s="34" t="n">
        <f aca="false">MAX(0,B284-(D284-C284))</f>
        <v>1058749.79491952</v>
      </c>
      <c r="C285" s="34" t="n">
        <f aca="false">B285*Inputs!$B$13/12</f>
        <v>7146.56111570677</v>
      </c>
      <c r="D285" s="34" t="n">
        <f aca="false">IF(B285&lt;=0,0,MIN(Inputs!$B$14,B285+C285))</f>
        <v>27400</v>
      </c>
      <c r="E285" s="34" t="n">
        <f aca="false">MAX(0,E284-(G284-F284))</f>
        <v>1557802.64973896</v>
      </c>
      <c r="F285" s="34" t="n">
        <f aca="false">E285*Inputs!$B$20/12</f>
        <v>8762.63990478162</v>
      </c>
      <c r="G285" s="34" t="n">
        <f aca="false">IF(E285&lt;=0,0,MIN(Compare!$B$22,E285+F285))</f>
        <v>23998.129573024</v>
      </c>
      <c r="H285" s="34" t="n">
        <f aca="false">D285-G285</f>
        <v>3401.87042697603</v>
      </c>
      <c r="I285" s="34" t="n">
        <f aca="false">I284+H285</f>
        <v>952523.719553284</v>
      </c>
      <c r="J285" s="39" t="n">
        <f aca="false">IF(I285&gt;=Compare!$B$30,1,0)</f>
        <v>1</v>
      </c>
    </row>
    <row r="286" customFormat="false" ht="15" hidden="false" customHeight="false" outlineLevel="0" collapsed="false">
      <c r="A286" s="38" t="n">
        <v>281</v>
      </c>
      <c r="B286" s="31" t="n">
        <f aca="false">MAX(0,B285-(D285-C285))</f>
        <v>1038496.35603523</v>
      </c>
      <c r="C286" s="31" t="n">
        <f aca="false">B286*Inputs!$B$13/12</f>
        <v>7009.85040323779</v>
      </c>
      <c r="D286" s="31" t="n">
        <f aca="false">IF(B286&lt;=0,0,MIN(Inputs!$B$14,B286+C286))</f>
        <v>27400</v>
      </c>
      <c r="E286" s="31" t="n">
        <f aca="false">MAX(0,E285-(G285-F285))</f>
        <v>1542567.16007071</v>
      </c>
      <c r="F286" s="31" t="n">
        <f aca="false">E286*Inputs!$B$20/12</f>
        <v>8676.94027539776</v>
      </c>
      <c r="G286" s="31" t="n">
        <f aca="false">IF(E286&lt;=0,0,MIN(Compare!$B$22,E286+F286))</f>
        <v>23998.129573024</v>
      </c>
      <c r="H286" s="31" t="n">
        <f aca="false">D286-G286</f>
        <v>3401.87042697603</v>
      </c>
      <c r="I286" s="31" t="n">
        <f aca="false">I285+H286</f>
        <v>955925.58998026</v>
      </c>
      <c r="J286" s="38" t="n">
        <f aca="false">IF(I286&gt;=Compare!$B$30,1,0)</f>
        <v>1</v>
      </c>
    </row>
    <row r="287" customFormat="false" ht="15" hidden="false" customHeight="false" outlineLevel="0" collapsed="false">
      <c r="A287" s="39" t="n">
        <v>282</v>
      </c>
      <c r="B287" s="34" t="n">
        <f aca="false">MAX(0,B286-(D286-C286))</f>
        <v>1018106.20643847</v>
      </c>
      <c r="C287" s="34" t="n">
        <f aca="false">B287*Inputs!$B$13/12</f>
        <v>6872.21689345964</v>
      </c>
      <c r="D287" s="34" t="n">
        <f aca="false">IF(B287&lt;=0,0,MIN(Inputs!$B$14,B287+C287))</f>
        <v>27400</v>
      </c>
      <c r="E287" s="34" t="n">
        <f aca="false">MAX(0,E286-(G286-F286))</f>
        <v>1527245.97077309</v>
      </c>
      <c r="F287" s="34" t="n">
        <f aca="false">E287*Inputs!$B$20/12</f>
        <v>8590.75858559861</v>
      </c>
      <c r="G287" s="34" t="n">
        <f aca="false">IF(E287&lt;=0,0,MIN(Compare!$B$22,E287+F287))</f>
        <v>23998.129573024</v>
      </c>
      <c r="H287" s="34" t="n">
        <f aca="false">D287-G287</f>
        <v>3401.87042697603</v>
      </c>
      <c r="I287" s="34" t="n">
        <f aca="false">I286+H287</f>
        <v>959327.460407236</v>
      </c>
      <c r="J287" s="39" t="n">
        <f aca="false">IF(I287&gt;=Compare!$B$30,1,0)</f>
        <v>1</v>
      </c>
    </row>
    <row r="288" customFormat="false" ht="15" hidden="false" customHeight="false" outlineLevel="0" collapsed="false">
      <c r="A288" s="38" t="n">
        <v>283</v>
      </c>
      <c r="B288" s="31" t="n">
        <f aca="false">MAX(0,B287-(D287-C287))</f>
        <v>997578.423331925</v>
      </c>
      <c r="C288" s="31" t="n">
        <f aca="false">B288*Inputs!$B$13/12</f>
        <v>6733.6543574905</v>
      </c>
      <c r="D288" s="31" t="n">
        <f aca="false">IF(B288&lt;=0,0,MIN(Inputs!$B$14,B288+C288))</f>
        <v>27400</v>
      </c>
      <c r="E288" s="31" t="n">
        <f aca="false">MAX(0,E287-(G287-F287))</f>
        <v>1511838.59978566</v>
      </c>
      <c r="F288" s="31" t="n">
        <f aca="false">E288*Inputs!$B$20/12</f>
        <v>8504.09212379434</v>
      </c>
      <c r="G288" s="31" t="n">
        <f aca="false">IF(E288&lt;=0,0,MIN(Compare!$B$22,E288+F288))</f>
        <v>23998.129573024</v>
      </c>
      <c r="H288" s="31" t="n">
        <f aca="false">D288-G288</f>
        <v>3401.87042697603</v>
      </c>
      <c r="I288" s="31" t="n">
        <f aca="false">I287+H288</f>
        <v>962729.330834212</v>
      </c>
      <c r="J288" s="38" t="n">
        <f aca="false">IF(I288&gt;=Compare!$B$30,1,0)</f>
        <v>1</v>
      </c>
    </row>
    <row r="289" customFormat="false" ht="15" hidden="false" customHeight="false" outlineLevel="0" collapsed="false">
      <c r="A289" s="39" t="n">
        <v>284</v>
      </c>
      <c r="B289" s="34" t="n">
        <f aca="false">MAX(0,B288-(D288-C288))</f>
        <v>976912.077689416</v>
      </c>
      <c r="C289" s="34" t="n">
        <f aca="false">B289*Inputs!$B$13/12</f>
        <v>6594.15652440356</v>
      </c>
      <c r="D289" s="34" t="n">
        <f aca="false">IF(B289&lt;=0,0,MIN(Inputs!$B$14,B289+C289))</f>
        <v>27400</v>
      </c>
      <c r="E289" s="34" t="n">
        <f aca="false">MAX(0,E288-(G288-F288))</f>
        <v>1496344.56233643</v>
      </c>
      <c r="F289" s="34" t="n">
        <f aca="false">E289*Inputs!$B$20/12</f>
        <v>8416.93816314243</v>
      </c>
      <c r="G289" s="34" t="n">
        <f aca="false">IF(E289&lt;=0,0,MIN(Compare!$B$22,E289+F289))</f>
        <v>23998.129573024</v>
      </c>
      <c r="H289" s="34" t="n">
        <f aca="false">D289-G289</f>
        <v>3401.87042697603</v>
      </c>
      <c r="I289" s="34" t="n">
        <f aca="false">I288+H289</f>
        <v>966131.201261188</v>
      </c>
      <c r="J289" s="39" t="n">
        <f aca="false">IF(I289&gt;=Compare!$B$30,1,0)</f>
        <v>1</v>
      </c>
    </row>
    <row r="290" customFormat="false" ht="15" hidden="false" customHeight="false" outlineLevel="0" collapsed="false">
      <c r="A290" s="38" t="n">
        <v>285</v>
      </c>
      <c r="B290" s="31" t="n">
        <f aca="false">MAX(0,B289-(D289-C289))</f>
        <v>956106.234213819</v>
      </c>
      <c r="C290" s="31" t="n">
        <f aca="false">B290*Inputs!$B$13/12</f>
        <v>6453.71708094328</v>
      </c>
      <c r="D290" s="31" t="n">
        <f aca="false">IF(B290&lt;=0,0,MIN(Inputs!$B$14,B290+C290))</f>
        <v>27400</v>
      </c>
      <c r="E290" s="31" t="n">
        <f aca="false">MAX(0,E289-(G289-F289))</f>
        <v>1480763.37092655</v>
      </c>
      <c r="F290" s="31" t="n">
        <f aca="false">E290*Inputs!$B$20/12</f>
        <v>8329.29396146184</v>
      </c>
      <c r="G290" s="31" t="n">
        <f aca="false">IF(E290&lt;=0,0,MIN(Compare!$B$22,E290+F290))</f>
        <v>23998.129573024</v>
      </c>
      <c r="H290" s="31" t="n">
        <f aca="false">D290-G290</f>
        <v>3401.87042697603</v>
      </c>
      <c r="I290" s="31" t="n">
        <f aca="false">I289+H290</f>
        <v>969533.071688164</v>
      </c>
      <c r="J290" s="38" t="n">
        <f aca="false">IF(I290&gt;=Compare!$B$30,1,0)</f>
        <v>1</v>
      </c>
    </row>
    <row r="291" customFormat="false" ht="15" hidden="false" customHeight="false" outlineLevel="0" collapsed="false">
      <c r="A291" s="39" t="n">
        <v>286</v>
      </c>
      <c r="B291" s="34" t="n">
        <f aca="false">MAX(0,B290-(D290-C290))</f>
        <v>935159.951294763</v>
      </c>
      <c r="C291" s="34" t="n">
        <f aca="false">B291*Inputs!$B$13/12</f>
        <v>6312.32967123965</v>
      </c>
      <c r="D291" s="34" t="n">
        <f aca="false">IF(B291&lt;=0,0,MIN(Inputs!$B$14,B291+C291))</f>
        <v>27400</v>
      </c>
      <c r="E291" s="34" t="n">
        <f aca="false">MAX(0,E290-(G290-F290))</f>
        <v>1465094.53531499</v>
      </c>
      <c r="F291" s="34" t="n">
        <f aca="false">E291*Inputs!$B$20/12</f>
        <v>8241.15676114681</v>
      </c>
      <c r="G291" s="34" t="n">
        <f aca="false">IF(E291&lt;=0,0,MIN(Compare!$B$22,E291+F291))</f>
        <v>23998.129573024</v>
      </c>
      <c r="H291" s="34" t="n">
        <f aca="false">D291-G291</f>
        <v>3401.87042697603</v>
      </c>
      <c r="I291" s="34" t="n">
        <f aca="false">I290+H291</f>
        <v>972934.94211514</v>
      </c>
      <c r="J291" s="39" t="n">
        <f aca="false">IF(I291&gt;=Compare!$B$30,1,0)</f>
        <v>1</v>
      </c>
    </row>
    <row r="292" customFormat="false" ht="15" hidden="false" customHeight="false" outlineLevel="0" collapsed="false">
      <c r="A292" s="38" t="n">
        <v>287</v>
      </c>
      <c r="B292" s="31" t="n">
        <f aca="false">MAX(0,B291-(D291-C291))</f>
        <v>914072.280966002</v>
      </c>
      <c r="C292" s="31" t="n">
        <f aca="false">B292*Inputs!$B$13/12</f>
        <v>6169.98789652052</v>
      </c>
      <c r="D292" s="31" t="n">
        <f aca="false">IF(B292&lt;=0,0,MIN(Inputs!$B$14,B292+C292))</f>
        <v>27400</v>
      </c>
      <c r="E292" s="31" t="n">
        <f aca="false">MAX(0,E291-(G291-F291))</f>
        <v>1449337.56250311</v>
      </c>
      <c r="F292" s="31" t="n">
        <f aca="false">E292*Inputs!$B$20/12</f>
        <v>8152.52378908</v>
      </c>
      <c r="G292" s="31" t="n">
        <f aca="false">IF(E292&lt;=0,0,MIN(Compare!$B$22,E292+F292))</f>
        <v>23998.129573024</v>
      </c>
      <c r="H292" s="31" t="n">
        <f aca="false">D292-G292</f>
        <v>3401.87042697603</v>
      </c>
      <c r="I292" s="31" t="n">
        <f aca="false">I291+H292</f>
        <v>976336.812542116</v>
      </c>
      <c r="J292" s="38" t="n">
        <f aca="false">IF(I292&gt;=Compare!$B$30,1,0)</f>
        <v>1</v>
      </c>
    </row>
    <row r="293" customFormat="false" ht="15" hidden="false" customHeight="false" outlineLevel="0" collapsed="false">
      <c r="A293" s="39" t="n">
        <v>288</v>
      </c>
      <c r="B293" s="34" t="n">
        <f aca="false">MAX(0,B292-(D292-C292))</f>
        <v>892842.268862523</v>
      </c>
      <c r="C293" s="34" t="n">
        <f aca="false">B293*Inputs!$B$13/12</f>
        <v>6026.68531482203</v>
      </c>
      <c r="D293" s="34" t="n">
        <f aca="false">IF(B293&lt;=0,0,MIN(Inputs!$B$14,B293+C293))</f>
        <v>27400</v>
      </c>
      <c r="E293" s="34" t="n">
        <f aca="false">MAX(0,E292-(G292-F292))</f>
        <v>1433491.95671917</v>
      </c>
      <c r="F293" s="34" t="n">
        <f aca="false">E293*Inputs!$B$20/12</f>
        <v>8063.39225654531</v>
      </c>
      <c r="G293" s="34" t="n">
        <f aca="false">IF(E293&lt;=0,0,MIN(Compare!$B$22,E293+F293))</f>
        <v>23998.129573024</v>
      </c>
      <c r="H293" s="34" t="n">
        <f aca="false">D293-G293</f>
        <v>3401.87042697603</v>
      </c>
      <c r="I293" s="34" t="n">
        <f aca="false">I292+H293</f>
        <v>979738.682969092</v>
      </c>
      <c r="J293" s="39" t="n">
        <f aca="false">IF(I293&gt;=Compare!$B$30,1,0)</f>
        <v>1</v>
      </c>
    </row>
    <row r="294" customFormat="false" ht="15" hidden="false" customHeight="false" outlineLevel="0" collapsed="false">
      <c r="A294" s="38" t="n">
        <v>289</v>
      </c>
      <c r="B294" s="31" t="n">
        <f aca="false">MAX(0,B293-(D293-C293))</f>
        <v>871468.954177345</v>
      </c>
      <c r="C294" s="31" t="n">
        <f aca="false">B294*Inputs!$B$13/12</f>
        <v>5882.41544069708</v>
      </c>
      <c r="D294" s="31" t="n">
        <f aca="false">IF(B294&lt;=0,0,MIN(Inputs!$B$14,B294+C294))</f>
        <v>27400</v>
      </c>
      <c r="E294" s="31" t="n">
        <f aca="false">MAX(0,E293-(G293-F293))</f>
        <v>1417557.21940269</v>
      </c>
      <c r="F294" s="31" t="n">
        <f aca="false">E294*Inputs!$B$20/12</f>
        <v>7973.75935914012</v>
      </c>
      <c r="G294" s="31" t="n">
        <f aca="false">IF(E294&lt;=0,0,MIN(Compare!$B$22,E294+F294))</f>
        <v>23998.129573024</v>
      </c>
      <c r="H294" s="31" t="n">
        <f aca="false">D294-G294</f>
        <v>3401.87042697603</v>
      </c>
      <c r="I294" s="31" t="n">
        <f aca="false">I293+H294</f>
        <v>983140.553396068</v>
      </c>
      <c r="J294" s="38" t="n">
        <f aca="false">IF(I294&gt;=Compare!$B$30,1,0)</f>
        <v>1</v>
      </c>
    </row>
    <row r="295" customFormat="false" ht="15" hidden="false" customHeight="false" outlineLevel="0" collapsed="false">
      <c r="A295" s="39" t="n">
        <v>290</v>
      </c>
      <c r="B295" s="34" t="n">
        <f aca="false">MAX(0,B294-(D294-C294))</f>
        <v>849951.369618042</v>
      </c>
      <c r="C295" s="34" t="n">
        <f aca="false">B295*Inputs!$B$13/12</f>
        <v>5737.17174492178</v>
      </c>
      <c r="D295" s="34" t="n">
        <f aca="false">IF(B295&lt;=0,0,MIN(Inputs!$B$14,B295+C295))</f>
        <v>27400</v>
      </c>
      <c r="E295" s="34" t="n">
        <f aca="false">MAX(0,E294-(G294-F294))</f>
        <v>1401532.8491888</v>
      </c>
      <c r="F295" s="34" t="n">
        <f aca="false">E295*Inputs!$B$20/12</f>
        <v>7883.62227668702</v>
      </c>
      <c r="G295" s="34" t="n">
        <f aca="false">IF(E295&lt;=0,0,MIN(Compare!$B$22,E295+F295))</f>
        <v>23998.129573024</v>
      </c>
      <c r="H295" s="34" t="n">
        <f aca="false">D295-G295</f>
        <v>3401.87042697603</v>
      </c>
      <c r="I295" s="34" t="n">
        <f aca="false">I294+H295</f>
        <v>986542.423823044</v>
      </c>
      <c r="J295" s="39" t="n">
        <f aca="false">IF(I295&gt;=Compare!$B$30,1,0)</f>
        <v>1</v>
      </c>
    </row>
    <row r="296" customFormat="false" ht="15" hidden="false" customHeight="false" outlineLevel="0" collapsed="false">
      <c r="A296" s="38" t="n">
        <v>291</v>
      </c>
      <c r="B296" s="31" t="n">
        <f aca="false">MAX(0,B295-(D295-C295))</f>
        <v>828288.541362964</v>
      </c>
      <c r="C296" s="31" t="n">
        <f aca="false">B296*Inputs!$B$13/12</f>
        <v>5590.94765420001</v>
      </c>
      <c r="D296" s="31" t="n">
        <f aca="false">IF(B296&lt;=0,0,MIN(Inputs!$B$14,B296+C296))</f>
        <v>27400</v>
      </c>
      <c r="E296" s="31" t="n">
        <f aca="false">MAX(0,E295-(G295-F295))</f>
        <v>1385418.34189247</v>
      </c>
      <c r="F296" s="31" t="n">
        <f aca="false">E296*Inputs!$B$20/12</f>
        <v>7792.97817314513</v>
      </c>
      <c r="G296" s="31" t="n">
        <f aca="false">IF(E296&lt;=0,0,MIN(Compare!$B$22,E296+F296))</f>
        <v>23998.129573024</v>
      </c>
      <c r="H296" s="31" t="n">
        <f aca="false">D296-G296</f>
        <v>3401.87042697603</v>
      </c>
      <c r="I296" s="31" t="n">
        <f aca="false">I295+H296</f>
        <v>989944.29425002</v>
      </c>
      <c r="J296" s="38" t="n">
        <f aca="false">IF(I296&gt;=Compare!$B$30,1,0)</f>
        <v>1</v>
      </c>
    </row>
    <row r="297" customFormat="false" ht="15" hidden="false" customHeight="false" outlineLevel="0" collapsed="false">
      <c r="A297" s="39" t="n">
        <v>292</v>
      </c>
      <c r="B297" s="34" t="n">
        <f aca="false">MAX(0,B296-(D296-C296))</f>
        <v>806479.489017164</v>
      </c>
      <c r="C297" s="34" t="n">
        <f aca="false">B297*Inputs!$B$13/12</f>
        <v>5443.73655086586</v>
      </c>
      <c r="D297" s="34" t="n">
        <f aca="false">IF(B297&lt;=0,0,MIN(Inputs!$B$14,B297+C297))</f>
        <v>27400</v>
      </c>
      <c r="E297" s="34" t="n">
        <f aca="false">MAX(0,E296-(G296-F296))</f>
        <v>1369213.19049259</v>
      </c>
      <c r="F297" s="34" t="n">
        <f aca="false">E297*Inputs!$B$20/12</f>
        <v>7701.82419652081</v>
      </c>
      <c r="G297" s="34" t="n">
        <f aca="false">IF(E297&lt;=0,0,MIN(Compare!$B$22,E297+F297))</f>
        <v>23998.129573024</v>
      </c>
      <c r="H297" s="34" t="n">
        <f aca="false">D297-G297</f>
        <v>3401.87042697603</v>
      </c>
      <c r="I297" s="34" t="n">
        <f aca="false">I296+H297</f>
        <v>993346.164676996</v>
      </c>
      <c r="J297" s="39" t="n">
        <f aca="false">IF(I297&gt;=Compare!$B$30,1,0)</f>
        <v>1</v>
      </c>
    </row>
    <row r="298" customFormat="false" ht="15" hidden="false" customHeight="false" outlineLevel="0" collapsed="false">
      <c r="A298" s="38" t="n">
        <v>293</v>
      </c>
      <c r="B298" s="31" t="n">
        <f aca="false">MAX(0,B297-(D297-C297))</f>
        <v>784523.22556803</v>
      </c>
      <c r="C298" s="31" t="n">
        <f aca="false">B298*Inputs!$B$13/12</f>
        <v>5295.5317725842</v>
      </c>
      <c r="D298" s="31" t="n">
        <f aca="false">IF(B298&lt;=0,0,MIN(Inputs!$B$14,B298+C298))</f>
        <v>27400</v>
      </c>
      <c r="E298" s="31" t="n">
        <f aca="false">MAX(0,E297-(G297-F297))</f>
        <v>1352916.88511609</v>
      </c>
      <c r="F298" s="31" t="n">
        <f aca="false">E298*Inputs!$B$20/12</f>
        <v>7610.15747877798</v>
      </c>
      <c r="G298" s="31" t="n">
        <f aca="false">IF(E298&lt;=0,0,MIN(Compare!$B$22,E298+F298))</f>
        <v>23998.129573024</v>
      </c>
      <c r="H298" s="31" t="n">
        <f aca="false">D298-G298</f>
        <v>3401.87042697603</v>
      </c>
      <c r="I298" s="31" t="n">
        <f aca="false">I297+H298</f>
        <v>996748.035103972</v>
      </c>
      <c r="J298" s="38" t="n">
        <f aca="false">IF(I298&gt;=Compare!$B$30,1,0)</f>
        <v>1</v>
      </c>
    </row>
    <row r="299" customFormat="false" ht="15" hidden="false" customHeight="false" outlineLevel="0" collapsed="false">
      <c r="A299" s="39" t="n">
        <v>294</v>
      </c>
      <c r="B299" s="34" t="n">
        <f aca="false">MAX(0,B298-(D298-C298))</f>
        <v>762418.757340614</v>
      </c>
      <c r="C299" s="34" t="n">
        <f aca="false">B299*Inputs!$B$13/12</f>
        <v>5146.32661204914</v>
      </c>
      <c r="D299" s="34" t="n">
        <f aca="false">IF(B299&lt;=0,0,MIN(Inputs!$B$14,B299+C299))</f>
        <v>27400</v>
      </c>
      <c r="E299" s="34" t="n">
        <f aca="false">MAX(0,E298-(G298-F298))</f>
        <v>1336528.91302184</v>
      </c>
      <c r="F299" s="34" t="n">
        <f aca="false">E299*Inputs!$B$20/12</f>
        <v>7517.97513574785</v>
      </c>
      <c r="G299" s="34" t="n">
        <f aca="false">IF(E299&lt;=0,0,MIN(Compare!$B$22,E299+F299))</f>
        <v>23998.129573024</v>
      </c>
      <c r="H299" s="34" t="n">
        <f aca="false">D299-G299</f>
        <v>3401.87042697603</v>
      </c>
      <c r="I299" s="34" t="n">
        <f aca="false">I298+H299</f>
        <v>1000149.90553095</v>
      </c>
      <c r="J299" s="39" t="n">
        <f aca="false">IF(I299&gt;=Compare!$B$30,1,0)</f>
        <v>1</v>
      </c>
    </row>
    <row r="300" customFormat="false" ht="15" hidden="false" customHeight="false" outlineLevel="0" collapsed="false">
      <c r="A300" s="38" t="n">
        <v>295</v>
      </c>
      <c r="B300" s="31" t="n">
        <f aca="false">MAX(0,B299-(D299-C299))</f>
        <v>740165.083952663</v>
      </c>
      <c r="C300" s="31" t="n">
        <f aca="false">B300*Inputs!$B$13/12</f>
        <v>4996.11431668048</v>
      </c>
      <c r="D300" s="31" t="n">
        <f aca="false">IF(B300&lt;=0,0,MIN(Inputs!$B$14,B300+C300))</f>
        <v>27400</v>
      </c>
      <c r="E300" s="31" t="n">
        <f aca="false">MAX(0,E299-(G299-F299))</f>
        <v>1320048.75858456</v>
      </c>
      <c r="F300" s="31" t="n">
        <f aca="false">E300*Inputs!$B$20/12</f>
        <v>7425.27426703817</v>
      </c>
      <c r="G300" s="31" t="n">
        <f aca="false">IF(E300&lt;=0,0,MIN(Compare!$B$22,E300+F300))</f>
        <v>23998.129573024</v>
      </c>
      <c r="H300" s="31" t="n">
        <f aca="false">D300-G300</f>
        <v>3401.87042697603</v>
      </c>
      <c r="I300" s="31" t="n">
        <f aca="false">I299+H300</f>
        <v>1003551.77595792</v>
      </c>
      <c r="J300" s="38" t="n">
        <f aca="false">IF(I300&gt;=Compare!$B$30,1,0)</f>
        <v>1</v>
      </c>
    </row>
    <row r="301" customFormat="false" ht="15" hidden="false" customHeight="false" outlineLevel="0" collapsed="false">
      <c r="A301" s="39" t="n">
        <v>296</v>
      </c>
      <c r="B301" s="34" t="n">
        <f aca="false">MAX(0,B300-(D300-C300))</f>
        <v>717761.198269343</v>
      </c>
      <c r="C301" s="34" t="n">
        <f aca="false">B301*Inputs!$B$13/12</f>
        <v>4844.88808831807</v>
      </c>
      <c r="D301" s="34" t="n">
        <f aca="false">IF(B301&lt;=0,0,MIN(Inputs!$B$14,B301+C301))</f>
        <v>27400</v>
      </c>
      <c r="E301" s="34" t="n">
        <f aca="false">MAX(0,E300-(G300-F300))</f>
        <v>1303475.90327858</v>
      </c>
      <c r="F301" s="34" t="n">
        <f aca="false">E301*Inputs!$B$20/12</f>
        <v>7332.051955942</v>
      </c>
      <c r="G301" s="34" t="n">
        <f aca="false">IF(E301&lt;=0,0,MIN(Compare!$B$22,E301+F301))</f>
        <v>23998.129573024</v>
      </c>
      <c r="H301" s="34" t="n">
        <f aca="false">D301-G301</f>
        <v>3401.87042697603</v>
      </c>
      <c r="I301" s="34" t="n">
        <f aca="false">I300+H301</f>
        <v>1006953.6463849</v>
      </c>
      <c r="J301" s="39" t="n">
        <f aca="false">IF(I301&gt;=Compare!$B$30,1,0)</f>
        <v>1</v>
      </c>
    </row>
    <row r="302" customFormat="false" ht="15" hidden="false" customHeight="false" outlineLevel="0" collapsed="false">
      <c r="A302" s="38" t="n">
        <v>297</v>
      </c>
      <c r="B302" s="31" t="n">
        <f aca="false">MAX(0,B301-(D301-C301))</f>
        <v>695206.086357661</v>
      </c>
      <c r="C302" s="31" t="n">
        <f aca="false">B302*Inputs!$B$13/12</f>
        <v>4692.64108291421</v>
      </c>
      <c r="D302" s="31" t="n">
        <f aca="false">IF(B302&lt;=0,0,MIN(Inputs!$B$14,B302+C302))</f>
        <v>27400</v>
      </c>
      <c r="E302" s="31" t="n">
        <f aca="false">MAX(0,E301-(G301-F301))</f>
        <v>1286809.8256615</v>
      </c>
      <c r="F302" s="31" t="n">
        <f aca="false">E302*Inputs!$B$20/12</f>
        <v>7238.30526934591</v>
      </c>
      <c r="G302" s="31" t="n">
        <f aca="false">IF(E302&lt;=0,0,MIN(Compare!$B$22,E302+F302))</f>
        <v>23998.129573024</v>
      </c>
      <c r="H302" s="31" t="n">
        <f aca="false">D302-G302</f>
        <v>3401.87042697603</v>
      </c>
      <c r="I302" s="31" t="n">
        <f aca="false">I301+H302</f>
        <v>1010355.51681188</v>
      </c>
      <c r="J302" s="38" t="n">
        <f aca="false">IF(I302&gt;=Compare!$B$30,1,0)</f>
        <v>1</v>
      </c>
    </row>
    <row r="303" customFormat="false" ht="15" hidden="false" customHeight="false" outlineLevel="0" collapsed="false">
      <c r="A303" s="39" t="n">
        <v>298</v>
      </c>
      <c r="B303" s="34" t="n">
        <f aca="false">MAX(0,B302-(D302-C302))</f>
        <v>672498.727440576</v>
      </c>
      <c r="C303" s="34" t="n">
        <f aca="false">B303*Inputs!$B$13/12</f>
        <v>4539.36641022389</v>
      </c>
      <c r="D303" s="34" t="n">
        <f aca="false">IF(B303&lt;=0,0,MIN(Inputs!$B$14,B303+C303))</f>
        <v>27400</v>
      </c>
      <c r="E303" s="34" t="n">
        <f aca="false">MAX(0,E302-(G302-F302))</f>
        <v>1270050.00135782</v>
      </c>
      <c r="F303" s="34" t="n">
        <f aca="false">E303*Inputs!$B$20/12</f>
        <v>7144.03125763772</v>
      </c>
      <c r="G303" s="34" t="n">
        <f aca="false">IF(E303&lt;=0,0,MIN(Compare!$B$22,E303+F303))</f>
        <v>23998.129573024</v>
      </c>
      <c r="H303" s="34" t="n">
        <f aca="false">D303-G303</f>
        <v>3401.87042697603</v>
      </c>
      <c r="I303" s="34" t="n">
        <f aca="false">I302+H303</f>
        <v>1013757.38723885</v>
      </c>
      <c r="J303" s="39" t="n">
        <f aca="false">IF(I303&gt;=Compare!$B$30,1,0)</f>
        <v>1</v>
      </c>
    </row>
    <row r="304" customFormat="false" ht="15" hidden="false" customHeight="false" outlineLevel="0" collapsed="false">
      <c r="A304" s="38" t="n">
        <v>299</v>
      </c>
      <c r="B304" s="31" t="n">
        <f aca="false">MAX(0,B303-(D303-C303))</f>
        <v>649638.0938508</v>
      </c>
      <c r="C304" s="31" t="n">
        <f aca="false">B304*Inputs!$B$13/12</f>
        <v>4385.0571334929</v>
      </c>
      <c r="D304" s="31" t="n">
        <f aca="false">IF(B304&lt;=0,0,MIN(Inputs!$B$14,B304+C304))</f>
        <v>27400</v>
      </c>
      <c r="E304" s="31" t="n">
        <f aca="false">MAX(0,E303-(G303-F303))</f>
        <v>1253195.90304243</v>
      </c>
      <c r="F304" s="31" t="n">
        <f aca="false">E304*Inputs!$B$20/12</f>
        <v>7049.22695461368</v>
      </c>
      <c r="G304" s="31" t="n">
        <f aca="false">IF(E304&lt;=0,0,MIN(Compare!$B$22,E304+F304))</f>
        <v>23998.129573024</v>
      </c>
      <c r="H304" s="31" t="n">
        <f aca="false">D304-G304</f>
        <v>3401.87042697603</v>
      </c>
      <c r="I304" s="31" t="n">
        <f aca="false">I303+H304</f>
        <v>1017159.25766583</v>
      </c>
      <c r="J304" s="38" t="n">
        <f aca="false">IF(I304&gt;=Compare!$B$30,1,0)</f>
        <v>1</v>
      </c>
    </row>
    <row r="305" customFormat="false" ht="15" hidden="false" customHeight="false" outlineLevel="0" collapsed="false">
      <c r="A305" s="39" t="n">
        <v>300</v>
      </c>
      <c r="B305" s="34" t="n">
        <f aca="false">MAX(0,B304-(D304-C304))</f>
        <v>626623.150984292</v>
      </c>
      <c r="C305" s="34" t="n">
        <f aca="false">B305*Inputs!$B$13/12</f>
        <v>4229.70626914397</v>
      </c>
      <c r="D305" s="34" t="n">
        <f aca="false">IF(B305&lt;=0,0,MIN(Inputs!$B$14,B305+C305))</f>
        <v>27400</v>
      </c>
      <c r="E305" s="34" t="n">
        <f aca="false">MAX(0,E304-(G304-F304))</f>
        <v>1236247.00042402</v>
      </c>
      <c r="F305" s="34" t="n">
        <f aca="false">E305*Inputs!$B$20/12</f>
        <v>6953.88937738512</v>
      </c>
      <c r="G305" s="34" t="n">
        <f aca="false">IF(E305&lt;=0,0,MIN(Compare!$B$22,E305+F305))</f>
        <v>23998.129573024</v>
      </c>
      <c r="H305" s="34" t="n">
        <f aca="false">D305-G305</f>
        <v>3401.87042697603</v>
      </c>
      <c r="I305" s="34" t="n">
        <f aca="false">I304+H305</f>
        <v>1020561.1280928</v>
      </c>
      <c r="J305" s="39" t="n">
        <f aca="false">IF(I305&gt;=Compare!$B$30,1,0)</f>
        <v>1</v>
      </c>
    </row>
    <row r="306" customFormat="false" ht="15" hidden="false" customHeight="false" outlineLevel="0" collapsed="false">
      <c r="A306" s="38" t="n">
        <v>301</v>
      </c>
      <c r="B306" s="31" t="n">
        <f aca="false">MAX(0,B305-(D305-C305))</f>
        <v>603452.857253436</v>
      </c>
      <c r="C306" s="31" t="n">
        <f aca="false">B306*Inputs!$B$13/12</f>
        <v>4073.3067864607</v>
      </c>
      <c r="D306" s="31" t="n">
        <f aca="false">IF(B306&lt;=0,0,MIN(Inputs!$B$14,B306+C306))</f>
        <v>27400</v>
      </c>
      <c r="E306" s="31" t="n">
        <f aca="false">MAX(0,E305-(G305-F305))</f>
        <v>1219202.76022838</v>
      </c>
      <c r="F306" s="31" t="n">
        <f aca="false">E306*Inputs!$B$20/12</f>
        <v>6858.01552628465</v>
      </c>
      <c r="G306" s="31" t="n">
        <f aca="false">IF(E306&lt;=0,0,MIN(Compare!$B$22,E306+F306))</f>
        <v>23998.129573024</v>
      </c>
      <c r="H306" s="31" t="n">
        <f aca="false">D306-G306</f>
        <v>3401.87042697603</v>
      </c>
      <c r="I306" s="31" t="n">
        <f aca="false">I305+H306</f>
        <v>1023962.99851978</v>
      </c>
      <c r="J306" s="38" t="n">
        <f aca="false">IF(I306&gt;=Compare!$B$30,1,0)</f>
        <v>1</v>
      </c>
    </row>
    <row r="307" customFormat="false" ht="15" hidden="false" customHeight="false" outlineLevel="0" collapsed="false">
      <c r="A307" s="39" t="n">
        <v>302</v>
      </c>
      <c r="B307" s="34" t="n">
        <f aca="false">MAX(0,B306-(D306-C306))</f>
        <v>580126.164039897</v>
      </c>
      <c r="C307" s="34" t="n">
        <f aca="false">B307*Inputs!$B$13/12</f>
        <v>3915.85160726931</v>
      </c>
      <c r="D307" s="34" t="n">
        <f aca="false">IF(B307&lt;=0,0,MIN(Inputs!$B$14,B307+C307))</f>
        <v>27400</v>
      </c>
      <c r="E307" s="34" t="n">
        <f aca="false">MAX(0,E306-(G306-F306))</f>
        <v>1202062.64618164</v>
      </c>
      <c r="F307" s="34" t="n">
        <f aca="false">E307*Inputs!$B$20/12</f>
        <v>6761.60238477174</v>
      </c>
      <c r="G307" s="34" t="n">
        <f aca="false">IF(E307&lt;=0,0,MIN(Compare!$B$22,E307+F307))</f>
        <v>23998.129573024</v>
      </c>
      <c r="H307" s="34" t="n">
        <f aca="false">D307-G307</f>
        <v>3401.87042697603</v>
      </c>
      <c r="I307" s="34" t="n">
        <f aca="false">I306+H307</f>
        <v>1027364.86894676</v>
      </c>
      <c r="J307" s="39" t="n">
        <f aca="false">IF(I307&gt;=Compare!$B$30,1,0)</f>
        <v>1</v>
      </c>
    </row>
    <row r="308" customFormat="false" ht="15" hidden="false" customHeight="false" outlineLevel="0" collapsed="false">
      <c r="A308" s="38" t="n">
        <v>303</v>
      </c>
      <c r="B308" s="31" t="n">
        <f aca="false">MAX(0,B307-(D307-C307))</f>
        <v>556642.015647166</v>
      </c>
      <c r="C308" s="31" t="n">
        <f aca="false">B308*Inputs!$B$13/12</f>
        <v>3757.33360561837</v>
      </c>
      <c r="D308" s="31" t="n">
        <f aca="false">IF(B308&lt;=0,0,MIN(Inputs!$B$14,B308+C308))</f>
        <v>27400</v>
      </c>
      <c r="E308" s="31" t="n">
        <f aca="false">MAX(0,E307-(G307-F307))</f>
        <v>1184826.11899339</v>
      </c>
      <c r="F308" s="31" t="n">
        <f aca="false">E308*Inputs!$B$20/12</f>
        <v>6664.64691933782</v>
      </c>
      <c r="G308" s="31" t="n">
        <f aca="false">IF(E308&lt;=0,0,MIN(Compare!$B$22,E308+F308))</f>
        <v>23998.129573024</v>
      </c>
      <c r="H308" s="31" t="n">
        <f aca="false">D308-G308</f>
        <v>3401.87042697603</v>
      </c>
      <c r="I308" s="31" t="n">
        <f aca="false">I307+H308</f>
        <v>1030766.73937373</v>
      </c>
      <c r="J308" s="38" t="n">
        <f aca="false">IF(I308&gt;=Compare!$B$30,1,0)</f>
        <v>1</v>
      </c>
    </row>
    <row r="309" customFormat="false" ht="15" hidden="false" customHeight="false" outlineLevel="0" collapsed="false">
      <c r="A309" s="39" t="n">
        <v>304</v>
      </c>
      <c r="B309" s="34" t="n">
        <f aca="false">MAX(0,B308-(D308-C308))</f>
        <v>532999.349252785</v>
      </c>
      <c r="C309" s="34" t="n">
        <f aca="false">B309*Inputs!$B$13/12</f>
        <v>3597.7456074563</v>
      </c>
      <c r="D309" s="34" t="n">
        <f aca="false">IF(B309&lt;=0,0,MIN(Inputs!$B$14,B309+C309))</f>
        <v>27400</v>
      </c>
      <c r="E309" s="34" t="n">
        <f aca="false">MAX(0,E308-(G308-F308))</f>
        <v>1167492.6363397</v>
      </c>
      <c r="F309" s="34" t="n">
        <f aca="false">E309*Inputs!$B$20/12</f>
        <v>6567.14607941084</v>
      </c>
      <c r="G309" s="34" t="n">
        <f aca="false">IF(E309&lt;=0,0,MIN(Compare!$B$22,E309+F309))</f>
        <v>23998.129573024</v>
      </c>
      <c r="H309" s="34" t="n">
        <f aca="false">D309-G309</f>
        <v>3401.87042697603</v>
      </c>
      <c r="I309" s="34" t="n">
        <f aca="false">I308+H309</f>
        <v>1034168.60980071</v>
      </c>
      <c r="J309" s="39" t="n">
        <f aca="false">IF(I309&gt;=Compare!$B$30,1,0)</f>
        <v>1</v>
      </c>
    </row>
    <row r="310" customFormat="false" ht="15" hidden="false" customHeight="false" outlineLevel="0" collapsed="false">
      <c r="A310" s="38" t="n">
        <v>305</v>
      </c>
      <c r="B310" s="31" t="n">
        <f aca="false">MAX(0,B309-(D309-C309))</f>
        <v>509197.094860241</v>
      </c>
      <c r="C310" s="31" t="n">
        <f aca="false">B310*Inputs!$B$13/12</f>
        <v>3437.08039030663</v>
      </c>
      <c r="D310" s="31" t="n">
        <f aca="false">IF(B310&lt;=0,0,MIN(Inputs!$B$14,B310+C310))</f>
        <v>27400</v>
      </c>
      <c r="E310" s="31" t="n">
        <f aca="false">MAX(0,E309-(G309-F309))</f>
        <v>1150061.65284609</v>
      </c>
      <c r="F310" s="31" t="n">
        <f aca="false">E310*Inputs!$B$20/12</f>
        <v>6469.09679725926</v>
      </c>
      <c r="G310" s="31" t="n">
        <f aca="false">IF(E310&lt;=0,0,MIN(Compare!$B$22,E310+F310))</f>
        <v>23998.129573024</v>
      </c>
      <c r="H310" s="31" t="n">
        <f aca="false">D310-G310</f>
        <v>3401.87042697603</v>
      </c>
      <c r="I310" s="31" t="n">
        <f aca="false">I309+H310</f>
        <v>1037570.48022768</v>
      </c>
      <c r="J310" s="38" t="n">
        <f aca="false">IF(I310&gt;=Compare!$B$30,1,0)</f>
        <v>1</v>
      </c>
    </row>
    <row r="311" customFormat="false" ht="15" hidden="false" customHeight="false" outlineLevel="0" collapsed="false">
      <c r="A311" s="39" t="n">
        <v>306</v>
      </c>
      <c r="B311" s="34" t="n">
        <f aca="false">MAX(0,B310-(D310-C310))</f>
        <v>485234.175250548</v>
      </c>
      <c r="C311" s="34" t="n">
        <f aca="false">B311*Inputs!$B$13/12</f>
        <v>3275.3306829412</v>
      </c>
      <c r="D311" s="34" t="n">
        <f aca="false">IF(B311&lt;=0,0,MIN(Inputs!$B$14,B311+C311))</f>
        <v>27400</v>
      </c>
      <c r="E311" s="34" t="n">
        <f aca="false">MAX(0,E310-(G310-F310))</f>
        <v>1132532.62007033</v>
      </c>
      <c r="F311" s="34" t="n">
        <f aca="false">E311*Inputs!$B$20/12</f>
        <v>6370.49598789559</v>
      </c>
      <c r="G311" s="34" t="n">
        <f aca="false">IF(E311&lt;=0,0,MIN(Compare!$B$22,E311+F311))</f>
        <v>23998.129573024</v>
      </c>
      <c r="H311" s="34" t="n">
        <f aca="false">D311-G311</f>
        <v>3401.87042697603</v>
      </c>
      <c r="I311" s="34" t="n">
        <f aca="false">I310+H311</f>
        <v>1040972.35065466</v>
      </c>
      <c r="J311" s="39" t="n">
        <f aca="false">IF(I311&gt;=Compare!$B$30,1,0)</f>
        <v>1</v>
      </c>
    </row>
    <row r="312" customFormat="false" ht="15" hidden="false" customHeight="false" outlineLevel="0" collapsed="false">
      <c r="A312" s="38" t="n">
        <v>307</v>
      </c>
      <c r="B312" s="31" t="n">
        <f aca="false">MAX(0,B311-(D311-C311))</f>
        <v>461109.505933489</v>
      </c>
      <c r="C312" s="31" t="n">
        <f aca="false">B312*Inputs!$B$13/12</f>
        <v>3112.48916505105</v>
      </c>
      <c r="D312" s="31" t="n">
        <f aca="false">IF(B312&lt;=0,0,MIN(Inputs!$B$14,B312+C312))</f>
        <v>27400</v>
      </c>
      <c r="E312" s="31" t="n">
        <f aca="false">MAX(0,E311-(G311-F311))</f>
        <v>1114904.9864852</v>
      </c>
      <c r="F312" s="31" t="n">
        <f aca="false">E312*Inputs!$B$20/12</f>
        <v>6271.34054897924</v>
      </c>
      <c r="G312" s="31" t="n">
        <f aca="false">IF(E312&lt;=0,0,MIN(Compare!$B$22,E312+F312))</f>
        <v>23998.129573024</v>
      </c>
      <c r="H312" s="31" t="n">
        <f aca="false">D312-G312</f>
        <v>3401.87042697603</v>
      </c>
      <c r="I312" s="31" t="n">
        <f aca="false">I311+H312</f>
        <v>1044374.22108164</v>
      </c>
      <c r="J312" s="38" t="n">
        <f aca="false">IF(I312&gt;=Compare!$B$30,1,0)</f>
        <v>1</v>
      </c>
    </row>
    <row r="313" customFormat="false" ht="15" hidden="false" customHeight="false" outlineLevel="0" collapsed="false">
      <c r="A313" s="39" t="n">
        <v>308</v>
      </c>
      <c r="B313" s="34" t="n">
        <f aca="false">MAX(0,B312-(D312-C312))</f>
        <v>436821.99509854</v>
      </c>
      <c r="C313" s="34" t="n">
        <f aca="false">B313*Inputs!$B$13/12</f>
        <v>2948.54846691514</v>
      </c>
      <c r="D313" s="34" t="n">
        <f aca="false">IF(B313&lt;=0,0,MIN(Inputs!$B$14,B313+C313))</f>
        <v>27400</v>
      </c>
      <c r="E313" s="34" t="n">
        <f aca="false">MAX(0,E312-(G312-F312))</f>
        <v>1097178.19746115</v>
      </c>
      <c r="F313" s="34" t="n">
        <f aca="false">E313*Inputs!$B$20/12</f>
        <v>6171.62736071899</v>
      </c>
      <c r="G313" s="34" t="n">
        <f aca="false">IF(E313&lt;=0,0,MIN(Compare!$B$22,E313+F313))</f>
        <v>23998.129573024</v>
      </c>
      <c r="H313" s="34" t="n">
        <f aca="false">D313-G313</f>
        <v>3401.87042697603</v>
      </c>
      <c r="I313" s="34" t="n">
        <f aca="false">I312+H313</f>
        <v>1047776.09150861</v>
      </c>
      <c r="J313" s="39" t="n">
        <f aca="false">IF(I313&gt;=Compare!$B$30,1,0)</f>
        <v>1</v>
      </c>
    </row>
    <row r="314" customFormat="false" ht="15" hidden="false" customHeight="false" outlineLevel="0" collapsed="false">
      <c r="A314" s="38" t="n">
        <v>309</v>
      </c>
      <c r="B314" s="31" t="n">
        <f aca="false">MAX(0,B313-(D313-C313))</f>
        <v>412370.543565455</v>
      </c>
      <c r="C314" s="31" t="n">
        <f aca="false">B314*Inputs!$B$13/12</f>
        <v>2783.50116906682</v>
      </c>
      <c r="D314" s="31" t="n">
        <f aca="false">IF(B314&lt;=0,0,MIN(Inputs!$B$14,B314+C314))</f>
        <v>27400</v>
      </c>
      <c r="E314" s="31" t="n">
        <f aca="false">MAX(0,E313-(G313-F313))</f>
        <v>1079351.69524885</v>
      </c>
      <c r="F314" s="31" t="n">
        <f aca="false">E314*Inputs!$B$20/12</f>
        <v>6071.35328577477</v>
      </c>
      <c r="G314" s="31" t="n">
        <f aca="false">IF(E314&lt;=0,0,MIN(Compare!$B$22,E314+F314))</f>
        <v>23998.129573024</v>
      </c>
      <c r="H314" s="31" t="n">
        <f aca="false">D314-G314</f>
        <v>3401.87042697603</v>
      </c>
      <c r="I314" s="31" t="n">
        <f aca="false">I313+H314</f>
        <v>1051177.96193559</v>
      </c>
      <c r="J314" s="38" t="n">
        <f aca="false">IF(I314&gt;=Compare!$B$30,1,0)</f>
        <v>1</v>
      </c>
    </row>
    <row r="315" customFormat="false" ht="15" hidden="false" customHeight="false" outlineLevel="0" collapsed="false">
      <c r="A315" s="39" t="n">
        <v>310</v>
      </c>
      <c r="B315" s="34" t="n">
        <f aca="false">MAX(0,B314-(D314-C314))</f>
        <v>387754.044734522</v>
      </c>
      <c r="C315" s="34" t="n">
        <f aca="false">B315*Inputs!$B$13/12</f>
        <v>2617.33980195802</v>
      </c>
      <c r="D315" s="34" t="n">
        <f aca="false">IF(B315&lt;=0,0,MIN(Inputs!$B$14,B315+C315))</f>
        <v>27400</v>
      </c>
      <c r="E315" s="34" t="n">
        <f aca="false">MAX(0,E314-(G314-F314))</f>
        <v>1061424.9189616</v>
      </c>
      <c r="F315" s="34" t="n">
        <f aca="false">E315*Inputs!$B$20/12</f>
        <v>5970.515169159</v>
      </c>
      <c r="G315" s="34" t="n">
        <f aca="false">IF(E315&lt;=0,0,MIN(Compare!$B$22,E315+F315))</f>
        <v>23998.129573024</v>
      </c>
      <c r="H315" s="34" t="n">
        <f aca="false">D315-G315</f>
        <v>3401.87042697603</v>
      </c>
      <c r="I315" s="34" t="n">
        <f aca="false">I314+H315</f>
        <v>1054579.83236256</v>
      </c>
      <c r="J315" s="39" t="n">
        <f aca="false">IF(I315&gt;=Compare!$B$30,1,0)</f>
        <v>1</v>
      </c>
    </row>
    <row r="316" customFormat="false" ht="15" hidden="false" customHeight="false" outlineLevel="0" collapsed="false">
      <c r="A316" s="38" t="n">
        <v>311</v>
      </c>
      <c r="B316" s="31" t="n">
        <f aca="false">MAX(0,B315-(D315-C315))</f>
        <v>362971.38453648</v>
      </c>
      <c r="C316" s="31" t="n">
        <f aca="false">B316*Inputs!$B$13/12</f>
        <v>2450.05684562124</v>
      </c>
      <c r="D316" s="31" t="n">
        <f aca="false">IF(B316&lt;=0,0,MIN(Inputs!$B$14,B316+C316))</f>
        <v>27400</v>
      </c>
      <c r="E316" s="31" t="n">
        <f aca="false">MAX(0,E315-(G315-F315))</f>
        <v>1043397.30455773</v>
      </c>
      <c r="F316" s="31" t="n">
        <f aca="false">E316*Inputs!$B$20/12</f>
        <v>5869.10983813725</v>
      </c>
      <c r="G316" s="31" t="n">
        <f aca="false">IF(E316&lt;=0,0,MIN(Compare!$B$22,E316+F316))</f>
        <v>23998.129573024</v>
      </c>
      <c r="H316" s="31" t="n">
        <f aca="false">D316-G316</f>
        <v>3401.87042697603</v>
      </c>
      <c r="I316" s="31" t="n">
        <f aca="false">I315+H316</f>
        <v>1057981.70278954</v>
      </c>
      <c r="J316" s="38" t="n">
        <f aca="false">IF(I316&gt;=Compare!$B$30,1,0)</f>
        <v>1</v>
      </c>
    </row>
    <row r="317" customFormat="false" ht="15" hidden="false" customHeight="false" outlineLevel="0" collapsed="false">
      <c r="A317" s="39" t="n">
        <v>312</v>
      </c>
      <c r="B317" s="34" t="n">
        <f aca="false">MAX(0,B316-(D316-C316))</f>
        <v>338021.441382101</v>
      </c>
      <c r="C317" s="34" t="n">
        <f aca="false">B317*Inputs!$B$13/12</f>
        <v>2281.64472932918</v>
      </c>
      <c r="D317" s="34" t="n">
        <f aca="false">IF(B317&lt;=0,0,MIN(Inputs!$B$14,B317+C317))</f>
        <v>27400</v>
      </c>
      <c r="E317" s="34" t="n">
        <f aca="false">MAX(0,E316-(G316-F316))</f>
        <v>1025268.28482285</v>
      </c>
      <c r="F317" s="34" t="n">
        <f aca="false">E317*Inputs!$B$20/12</f>
        <v>5767.13410212852</v>
      </c>
      <c r="G317" s="34" t="n">
        <f aca="false">IF(E317&lt;=0,0,MIN(Compare!$B$22,E317+F317))</f>
        <v>23998.129573024</v>
      </c>
      <c r="H317" s="34" t="n">
        <f aca="false">D317-G317</f>
        <v>3401.87042697603</v>
      </c>
      <c r="I317" s="34" t="n">
        <f aca="false">I316+H317</f>
        <v>1061383.57321652</v>
      </c>
      <c r="J317" s="39" t="n">
        <f aca="false">IF(I317&gt;=Compare!$B$30,1,0)</f>
        <v>1</v>
      </c>
    </row>
    <row r="318" customFormat="false" ht="15" hidden="false" customHeight="false" outlineLevel="0" collapsed="false">
      <c r="A318" s="38" t="n">
        <v>313</v>
      </c>
      <c r="B318" s="31" t="n">
        <f aca="false">MAX(0,B317-(D317-C317))</f>
        <v>312903.08611143</v>
      </c>
      <c r="C318" s="31" t="n">
        <f aca="false">B318*Inputs!$B$13/12</f>
        <v>2112.09583125215</v>
      </c>
      <c r="D318" s="31" t="n">
        <f aca="false">IF(B318&lt;=0,0,MIN(Inputs!$B$14,B318+C318))</f>
        <v>27400</v>
      </c>
      <c r="E318" s="31" t="n">
        <f aca="false">MAX(0,E317-(G317-F317))</f>
        <v>1007037.28935195</v>
      </c>
      <c r="F318" s="31" t="n">
        <f aca="false">E318*Inputs!$B$20/12</f>
        <v>5664.58475260473</v>
      </c>
      <c r="G318" s="31" t="n">
        <f aca="false">IF(E318&lt;=0,0,MIN(Compare!$B$22,E318+F318))</f>
        <v>23998.129573024</v>
      </c>
      <c r="H318" s="31" t="n">
        <f aca="false">D318-G318</f>
        <v>3401.87042697603</v>
      </c>
      <c r="I318" s="31" t="n">
        <f aca="false">I317+H318</f>
        <v>1064785.44364349</v>
      </c>
      <c r="J318" s="38" t="n">
        <f aca="false">IF(I318&gt;=Compare!$B$30,1,0)</f>
        <v>1</v>
      </c>
    </row>
    <row r="319" customFormat="false" ht="15" hidden="false" customHeight="false" outlineLevel="0" collapsed="false">
      <c r="A319" s="39" t="n">
        <v>314</v>
      </c>
      <c r="B319" s="34" t="n">
        <f aca="false">MAX(0,B318-(D318-C318))</f>
        <v>287615.181942682</v>
      </c>
      <c r="C319" s="34" t="n">
        <f aca="false">B319*Inputs!$B$13/12</f>
        <v>1941.40247811311</v>
      </c>
      <c r="D319" s="34" t="n">
        <f aca="false">IF(B319&lt;=0,0,MIN(Inputs!$B$14,B319+C319))</f>
        <v>27400</v>
      </c>
      <c r="E319" s="34" t="n">
        <f aca="false">MAX(0,E318-(G318-F318))</f>
        <v>988703.744531533</v>
      </c>
      <c r="F319" s="34" t="n">
        <f aca="false">E319*Inputs!$B$20/12</f>
        <v>5561.45856298987</v>
      </c>
      <c r="G319" s="34" t="n">
        <f aca="false">IF(E319&lt;=0,0,MIN(Compare!$B$22,E319+F319))</f>
        <v>23998.129573024</v>
      </c>
      <c r="H319" s="34" t="n">
        <f aca="false">D319-G319</f>
        <v>3401.87042697603</v>
      </c>
      <c r="I319" s="34" t="n">
        <f aca="false">I318+H319</f>
        <v>1068187.31407047</v>
      </c>
      <c r="J319" s="39" t="n">
        <f aca="false">IF(I319&gt;=Compare!$B$30,1,0)</f>
        <v>1</v>
      </c>
    </row>
    <row r="320" customFormat="false" ht="15" hidden="false" customHeight="false" outlineLevel="0" collapsed="false">
      <c r="A320" s="38" t="n">
        <v>315</v>
      </c>
      <c r="B320" s="31" t="n">
        <f aca="false">MAX(0,B319-(D319-C319))</f>
        <v>262156.584420796</v>
      </c>
      <c r="C320" s="31" t="n">
        <f aca="false">B320*Inputs!$B$13/12</f>
        <v>1769.55694484037</v>
      </c>
      <c r="D320" s="31" t="n">
        <f aca="false">IF(B320&lt;=0,0,MIN(Inputs!$B$14,B320+C320))</f>
        <v>27400</v>
      </c>
      <c r="E320" s="31" t="n">
        <f aca="false">MAX(0,E319-(G319-F319))</f>
        <v>970267.073521499</v>
      </c>
      <c r="F320" s="31" t="n">
        <f aca="false">E320*Inputs!$B$20/12</f>
        <v>5457.75228855843</v>
      </c>
      <c r="G320" s="31" t="n">
        <f aca="false">IF(E320&lt;=0,0,MIN(Compare!$B$22,E320+F320))</f>
        <v>23998.129573024</v>
      </c>
      <c r="H320" s="31" t="n">
        <f aca="false">D320-G320</f>
        <v>3401.87042697603</v>
      </c>
      <c r="I320" s="31" t="n">
        <f aca="false">I319+H320</f>
        <v>1071589.18449745</v>
      </c>
      <c r="J320" s="38" t="n">
        <f aca="false">IF(I320&gt;=Compare!$B$30,1,0)</f>
        <v>1</v>
      </c>
    </row>
    <row r="321" customFormat="false" ht="15" hidden="false" customHeight="false" outlineLevel="0" collapsed="false">
      <c r="A321" s="39" t="n">
        <v>316</v>
      </c>
      <c r="B321" s="34" t="n">
        <f aca="false">MAX(0,B320-(D320-C320))</f>
        <v>236526.141365636</v>
      </c>
      <c r="C321" s="34" t="n">
        <f aca="false">B321*Inputs!$B$13/12</f>
        <v>1596.55145421804</v>
      </c>
      <c r="D321" s="34" t="n">
        <f aca="false">IF(B321&lt;=0,0,MIN(Inputs!$B$14,B321+C321))</f>
        <v>27400</v>
      </c>
      <c r="E321" s="34" t="n">
        <f aca="false">MAX(0,E320-(G320-F320))</f>
        <v>951726.696237033</v>
      </c>
      <c r="F321" s="34" t="n">
        <f aca="false">E321*Inputs!$B$20/12</f>
        <v>5353.46266633331</v>
      </c>
      <c r="G321" s="34" t="n">
        <f aca="false">IF(E321&lt;=0,0,MIN(Compare!$B$22,E321+F321))</f>
        <v>23998.129573024</v>
      </c>
      <c r="H321" s="34" t="n">
        <f aca="false">D321-G321</f>
        <v>3401.87042697603</v>
      </c>
      <c r="I321" s="34" t="n">
        <f aca="false">I320+H321</f>
        <v>1074991.05492442</v>
      </c>
      <c r="J321" s="39" t="n">
        <f aca="false">IF(I321&gt;=Compare!$B$30,1,0)</f>
        <v>1</v>
      </c>
    </row>
    <row r="322" customFormat="false" ht="15" hidden="false" customHeight="false" outlineLevel="0" collapsed="false">
      <c r="A322" s="38" t="n">
        <v>317</v>
      </c>
      <c r="B322" s="31" t="n">
        <f aca="false">MAX(0,B321-(D321-C321))</f>
        <v>210722.692819854</v>
      </c>
      <c r="C322" s="31" t="n">
        <f aca="false">B322*Inputs!$B$13/12</f>
        <v>1422.37817653401</v>
      </c>
      <c r="D322" s="31" t="n">
        <f aca="false">IF(B322&lt;=0,0,MIN(Inputs!$B$14,B322+C322))</f>
        <v>27400</v>
      </c>
      <c r="E322" s="31" t="n">
        <f aca="false">MAX(0,E321-(G321-F321))</f>
        <v>933082.029330342</v>
      </c>
      <c r="F322" s="31" t="n">
        <f aca="false">E322*Inputs!$B$20/12</f>
        <v>5248.58641498318</v>
      </c>
      <c r="G322" s="31" t="n">
        <f aca="false">IF(E322&lt;=0,0,MIN(Compare!$B$22,E322+F322))</f>
        <v>23998.129573024</v>
      </c>
      <c r="H322" s="31" t="n">
        <f aca="false">D322-G322</f>
        <v>3401.87042697603</v>
      </c>
      <c r="I322" s="31" t="n">
        <f aca="false">I321+H322</f>
        <v>1078392.9253514</v>
      </c>
      <c r="J322" s="38" t="n">
        <f aca="false">IF(I322&gt;=Compare!$B$30,1,0)</f>
        <v>1</v>
      </c>
    </row>
    <row r="323" customFormat="false" ht="15" hidden="false" customHeight="false" outlineLevel="0" collapsed="false">
      <c r="A323" s="39" t="n">
        <v>318</v>
      </c>
      <c r="B323" s="34" t="n">
        <f aca="false">MAX(0,B322-(D322-C322))</f>
        <v>184745.070996388</v>
      </c>
      <c r="C323" s="34" t="n">
        <f aca="false">B323*Inputs!$B$13/12</f>
        <v>1247.02922922562</v>
      </c>
      <c r="D323" s="34" t="n">
        <f aca="false">IF(B323&lt;=0,0,MIN(Inputs!$B$14,B323+C323))</f>
        <v>27400</v>
      </c>
      <c r="E323" s="34" t="n">
        <f aca="false">MAX(0,E322-(G322-F322))</f>
        <v>914332.486172302</v>
      </c>
      <c r="F323" s="34" t="n">
        <f aca="false">E323*Inputs!$B$20/12</f>
        <v>5143.1202347192</v>
      </c>
      <c r="G323" s="34" t="n">
        <f aca="false">IF(E323&lt;=0,0,MIN(Compare!$B$22,E323+F323))</f>
        <v>23998.129573024</v>
      </c>
      <c r="H323" s="34" t="n">
        <f aca="false">D323-G323</f>
        <v>3401.87042697603</v>
      </c>
      <c r="I323" s="34" t="n">
        <f aca="false">I322+H323</f>
        <v>1081794.79577837</v>
      </c>
      <c r="J323" s="39" t="n">
        <f aca="false">IF(I323&gt;=Compare!$B$30,1,0)</f>
        <v>1</v>
      </c>
    </row>
    <row r="324" customFormat="false" ht="15" hidden="false" customHeight="false" outlineLevel="0" collapsed="false">
      <c r="A324" s="38" t="n">
        <v>319</v>
      </c>
      <c r="B324" s="31" t="n">
        <f aca="false">MAX(0,B323-(D323-C323))</f>
        <v>158592.100225614</v>
      </c>
      <c r="C324" s="31" t="n">
        <f aca="false">B324*Inputs!$B$13/12</f>
        <v>1070.49667652289</v>
      </c>
      <c r="D324" s="31" t="n">
        <f aca="false">IF(B324&lt;=0,0,MIN(Inputs!$B$14,B324+C324))</f>
        <v>27400</v>
      </c>
      <c r="E324" s="31" t="n">
        <f aca="false">MAX(0,E323-(G323-F323))</f>
        <v>895477.476833997</v>
      </c>
      <c r="F324" s="31" t="n">
        <f aca="false">E324*Inputs!$B$20/12</f>
        <v>5037.06080719123</v>
      </c>
      <c r="G324" s="31" t="n">
        <f aca="false">IF(E324&lt;=0,0,MIN(Compare!$B$22,E324+F324))</f>
        <v>23998.129573024</v>
      </c>
      <c r="H324" s="31" t="n">
        <f aca="false">D324-G324</f>
        <v>3401.87042697603</v>
      </c>
      <c r="I324" s="31" t="n">
        <f aca="false">I323+H324</f>
        <v>1085196.66620535</v>
      </c>
      <c r="J324" s="38" t="n">
        <f aca="false">IF(I324&gt;=Compare!$B$30,1,0)</f>
        <v>1</v>
      </c>
    </row>
    <row r="325" customFormat="false" ht="15" hidden="false" customHeight="false" outlineLevel="0" collapsed="false">
      <c r="A325" s="39" t="n">
        <v>320</v>
      </c>
      <c r="B325" s="34" t="n">
        <f aca="false">MAX(0,B324-(D324-C324))</f>
        <v>132262.596902136</v>
      </c>
      <c r="C325" s="34" t="n">
        <f aca="false">B325*Inputs!$B$13/12</f>
        <v>892.772529089421</v>
      </c>
      <c r="D325" s="34" t="n">
        <f aca="false">IF(B325&lt;=0,0,MIN(Inputs!$B$14,B325+C325))</f>
        <v>27400</v>
      </c>
      <c r="E325" s="34" t="n">
        <f aca="false">MAX(0,E324-(G324-F324))</f>
        <v>876516.408068164</v>
      </c>
      <c r="F325" s="34" t="n">
        <f aca="false">E325*Inputs!$B$20/12</f>
        <v>4930.40479538342</v>
      </c>
      <c r="G325" s="34" t="n">
        <f aca="false">IF(E325&lt;=0,0,MIN(Compare!$B$22,E325+F325))</f>
        <v>23998.129573024</v>
      </c>
      <c r="H325" s="34" t="n">
        <f aca="false">D325-G325</f>
        <v>3401.87042697603</v>
      </c>
      <c r="I325" s="34" t="n">
        <f aca="false">I324+H325</f>
        <v>1088598.53663233</v>
      </c>
      <c r="J325" s="39" t="n">
        <f aca="false">IF(I325&gt;=Compare!$B$30,1,0)</f>
        <v>1</v>
      </c>
    </row>
    <row r="326" customFormat="false" ht="15" hidden="false" customHeight="false" outlineLevel="0" collapsed="false">
      <c r="A326" s="38" t="n">
        <v>321</v>
      </c>
      <c r="B326" s="31" t="n">
        <f aca="false">MAX(0,B325-(D325-C325))</f>
        <v>105755.369431226</v>
      </c>
      <c r="C326" s="31" t="n">
        <f aca="false">B326*Inputs!$B$13/12</f>
        <v>713.848743660774</v>
      </c>
      <c r="D326" s="31" t="n">
        <f aca="false">IF(B326&lt;=0,0,MIN(Inputs!$B$14,B326+C326))</f>
        <v>27400</v>
      </c>
      <c r="E326" s="31" t="n">
        <f aca="false">MAX(0,E325-(G325-F325))</f>
        <v>857448.683290524</v>
      </c>
      <c r="F326" s="31" t="n">
        <f aca="false">E326*Inputs!$B$20/12</f>
        <v>4823.1488435092</v>
      </c>
      <c r="G326" s="31" t="n">
        <f aca="false">IF(E326&lt;=0,0,MIN(Compare!$B$22,E326+F326))</f>
        <v>23998.129573024</v>
      </c>
      <c r="H326" s="31" t="n">
        <f aca="false">D326-G326</f>
        <v>3401.87042697603</v>
      </c>
      <c r="I326" s="31" t="n">
        <f aca="false">I325+H326</f>
        <v>1092000.4070593</v>
      </c>
      <c r="J326" s="38" t="n">
        <f aca="false">IF(I326&gt;=Compare!$B$30,1,0)</f>
        <v>1</v>
      </c>
    </row>
    <row r="327" customFormat="false" ht="15" hidden="false" customHeight="false" outlineLevel="0" collapsed="false">
      <c r="A327" s="39" t="n">
        <v>322</v>
      </c>
      <c r="B327" s="34" t="n">
        <f aca="false">MAX(0,B326-(D326-C326))</f>
        <v>79069.2181748866</v>
      </c>
      <c r="C327" s="34" t="n">
        <f aca="false">B327*Inputs!$B$13/12</f>
        <v>533.717222680485</v>
      </c>
      <c r="D327" s="34" t="n">
        <f aca="false">IF(B327&lt;=0,0,MIN(Inputs!$B$14,B327+C327))</f>
        <v>27400</v>
      </c>
      <c r="E327" s="34" t="n">
        <f aca="false">MAX(0,E326-(G326-F326))</f>
        <v>838273.702561009</v>
      </c>
      <c r="F327" s="34" t="n">
        <f aca="false">E327*Inputs!$B$20/12</f>
        <v>4715.28957690568</v>
      </c>
      <c r="G327" s="34" t="n">
        <f aca="false">IF(E327&lt;=0,0,MIN(Compare!$B$22,E327+F327))</f>
        <v>23998.129573024</v>
      </c>
      <c r="H327" s="34" t="n">
        <f aca="false">D327-G327</f>
        <v>3401.87042697603</v>
      </c>
      <c r="I327" s="34" t="n">
        <f aca="false">I326+H327</f>
        <v>1095402.27748628</v>
      </c>
      <c r="J327" s="39" t="n">
        <f aca="false">IF(I327&gt;=Compare!$B$30,1,0)</f>
        <v>1</v>
      </c>
    </row>
    <row r="328" customFormat="false" ht="15" hidden="false" customHeight="false" outlineLevel="0" collapsed="false">
      <c r="A328" s="38" t="n">
        <v>323</v>
      </c>
      <c r="B328" s="31" t="n">
        <f aca="false">MAX(0,B327-(D327-C327))</f>
        <v>52202.9353975671</v>
      </c>
      <c r="C328" s="31" t="n">
        <f aca="false">B328*Inputs!$B$13/12</f>
        <v>352.369813933578</v>
      </c>
      <c r="D328" s="31" t="n">
        <f aca="false">IF(B328&lt;=0,0,MIN(Inputs!$B$14,B328+C328))</f>
        <v>27400</v>
      </c>
      <c r="E328" s="31" t="n">
        <f aca="false">MAX(0,E327-(G327-F327))</f>
        <v>818990.86256489</v>
      </c>
      <c r="F328" s="31" t="n">
        <f aca="false">E328*Inputs!$B$20/12</f>
        <v>4606.82360192751</v>
      </c>
      <c r="G328" s="31" t="n">
        <f aca="false">IF(E328&lt;=0,0,MIN(Compare!$B$22,E328+F328))</f>
        <v>23998.129573024</v>
      </c>
      <c r="H328" s="31" t="n">
        <f aca="false">D328-G328</f>
        <v>3401.87042697603</v>
      </c>
      <c r="I328" s="31" t="n">
        <f aca="false">I327+H328</f>
        <v>1098804.14791325</v>
      </c>
      <c r="J328" s="38" t="n">
        <f aca="false">IF(I328&gt;=Compare!$B$30,1,0)</f>
        <v>1</v>
      </c>
    </row>
    <row r="329" customFormat="false" ht="15" hidden="false" customHeight="false" outlineLevel="0" collapsed="false">
      <c r="A329" s="39" t="n">
        <v>324</v>
      </c>
      <c r="B329" s="34" t="n">
        <f aca="false">MAX(0,B328-(D328-C328))</f>
        <v>25155.3052115007</v>
      </c>
      <c r="C329" s="34" t="n">
        <f aca="false">B329*Inputs!$B$13/12</f>
        <v>169.79831017763</v>
      </c>
      <c r="D329" s="34" t="n">
        <f aca="false">IF(B329&lt;=0,0,MIN(Inputs!$B$14,B329+C329))</f>
        <v>25325.1035216783</v>
      </c>
      <c r="E329" s="34" t="n">
        <f aca="false">MAX(0,E328-(G328-F328))</f>
        <v>799599.556593794</v>
      </c>
      <c r="F329" s="34" t="n">
        <f aca="false">E329*Inputs!$B$20/12</f>
        <v>4497.74750584009</v>
      </c>
      <c r="G329" s="34" t="n">
        <f aca="false">IF(E329&lt;=0,0,MIN(Compare!$B$22,E329+F329))</f>
        <v>23998.129573024</v>
      </c>
      <c r="H329" s="34" t="n">
        <f aca="false">D329-G329</f>
        <v>1326.97394865436</v>
      </c>
      <c r="I329" s="34" t="n">
        <f aca="false">I328+H329</f>
        <v>1100131.12186191</v>
      </c>
      <c r="J329" s="39" t="n">
        <f aca="false">IF(I329&gt;=Compare!$B$30,1,0)</f>
        <v>1</v>
      </c>
    </row>
    <row r="330" customFormat="false" ht="15" hidden="false" customHeight="false" outlineLevel="0" collapsed="false">
      <c r="A330" s="38" t="n">
        <v>325</v>
      </c>
      <c r="B330" s="31" t="n">
        <f aca="false">MAX(0,B329-(D329-C329))</f>
        <v>0</v>
      </c>
      <c r="C330" s="31" t="n">
        <f aca="false">B330*Inputs!$B$13/12</f>
        <v>0</v>
      </c>
      <c r="D330" s="31" t="n">
        <f aca="false">IF(B330&lt;=0,0,MIN(Inputs!$B$14,B330+C330))</f>
        <v>0</v>
      </c>
      <c r="E330" s="31" t="n">
        <f aca="false">MAX(0,E329-(G329-F329))</f>
        <v>780099.17452661</v>
      </c>
      <c r="F330" s="31" t="n">
        <f aca="false">E330*Inputs!$B$20/12</f>
        <v>4388.05785671218</v>
      </c>
      <c r="G330" s="31" t="n">
        <f aca="false">IF(E330&lt;=0,0,MIN(Compare!$B$22,E330+F330))</f>
        <v>23998.129573024</v>
      </c>
      <c r="H330" s="31" t="n">
        <f aca="false">D330-G330</f>
        <v>-23998.129573024</v>
      </c>
      <c r="I330" s="31" t="n">
        <f aca="false">I329+H330</f>
        <v>1076132.99228888</v>
      </c>
      <c r="J330" s="38" t="n">
        <f aca="false">IF(I330&gt;=Compare!$B$30,1,0)</f>
        <v>1</v>
      </c>
    </row>
    <row r="331" customFormat="false" ht="15" hidden="false" customHeight="false" outlineLevel="0" collapsed="false">
      <c r="A331" s="39" t="n">
        <v>326</v>
      </c>
      <c r="B331" s="34" t="n">
        <f aca="false">MAX(0,B330-(D330-C330))</f>
        <v>0</v>
      </c>
      <c r="C331" s="34" t="n">
        <f aca="false">B331*Inputs!$B$13/12</f>
        <v>0</v>
      </c>
      <c r="D331" s="34" t="n">
        <f aca="false">IF(B331&lt;=0,0,MIN(Inputs!$B$14,B331+C331))</f>
        <v>0</v>
      </c>
      <c r="E331" s="34" t="n">
        <f aca="false">MAX(0,E330-(G330-F330))</f>
        <v>760489.102810298</v>
      </c>
      <c r="F331" s="34" t="n">
        <f aca="false">E331*Inputs!$B$20/12</f>
        <v>4277.75120330793</v>
      </c>
      <c r="G331" s="34" t="n">
        <f aca="false">IF(E331&lt;=0,0,MIN(Compare!$B$22,E331+F331))</f>
        <v>23998.129573024</v>
      </c>
      <c r="H331" s="34" t="n">
        <f aca="false">D331-G331</f>
        <v>-23998.129573024</v>
      </c>
      <c r="I331" s="34" t="n">
        <f aca="false">I330+H331</f>
        <v>1052134.86271586</v>
      </c>
      <c r="J331" s="39" t="n">
        <f aca="false">IF(I331&gt;=Compare!$B$30,1,0)</f>
        <v>1</v>
      </c>
    </row>
    <row r="332" customFormat="false" ht="15" hidden="false" customHeight="false" outlineLevel="0" collapsed="false">
      <c r="A332" s="38" t="n">
        <v>327</v>
      </c>
      <c r="B332" s="31" t="n">
        <f aca="false">MAX(0,B331-(D331-C331))</f>
        <v>0</v>
      </c>
      <c r="C332" s="31" t="n">
        <f aca="false">B332*Inputs!$B$13/12</f>
        <v>0</v>
      </c>
      <c r="D332" s="31" t="n">
        <f aca="false">IF(B332&lt;=0,0,MIN(Inputs!$B$14,B332+C332))</f>
        <v>0</v>
      </c>
      <c r="E332" s="31" t="n">
        <f aca="false">MAX(0,E331-(G331-F331))</f>
        <v>740768.724440582</v>
      </c>
      <c r="F332" s="31" t="n">
        <f aca="false">E332*Inputs!$B$20/12</f>
        <v>4166.82407497828</v>
      </c>
      <c r="G332" s="31" t="n">
        <f aca="false">IF(E332&lt;=0,0,MIN(Compare!$B$22,E332+F332))</f>
        <v>23998.129573024</v>
      </c>
      <c r="H332" s="31" t="n">
        <f aca="false">D332-G332</f>
        <v>-23998.129573024</v>
      </c>
      <c r="I332" s="31" t="n">
        <f aca="false">I331+H332</f>
        <v>1028136.73314284</v>
      </c>
      <c r="J332" s="38" t="n">
        <f aca="false">IF(I332&gt;=Compare!$B$30,1,0)</f>
        <v>1</v>
      </c>
    </row>
    <row r="333" customFormat="false" ht="15" hidden="false" customHeight="false" outlineLevel="0" collapsed="false">
      <c r="A333" s="39" t="n">
        <v>328</v>
      </c>
      <c r="B333" s="34" t="n">
        <f aca="false">MAX(0,B332-(D332-C332))</f>
        <v>0</v>
      </c>
      <c r="C333" s="34" t="n">
        <f aca="false">B333*Inputs!$B$13/12</f>
        <v>0</v>
      </c>
      <c r="D333" s="34" t="n">
        <f aca="false">IF(B333&lt;=0,0,MIN(Inputs!$B$14,B333+C333))</f>
        <v>0</v>
      </c>
      <c r="E333" s="34" t="n">
        <f aca="false">MAX(0,E332-(G332-F332))</f>
        <v>720937.418942537</v>
      </c>
      <c r="F333" s="34" t="n">
        <f aca="false">E333*Inputs!$B$20/12</f>
        <v>4055.27298155177</v>
      </c>
      <c r="G333" s="34" t="n">
        <f aca="false">IF(E333&lt;=0,0,MIN(Compare!$B$22,E333+F333))</f>
        <v>23998.129573024</v>
      </c>
      <c r="H333" s="34" t="n">
        <f aca="false">D333-G333</f>
        <v>-23998.129573024</v>
      </c>
      <c r="I333" s="34" t="n">
        <f aca="false">I332+H333</f>
        <v>1004138.60356981</v>
      </c>
      <c r="J333" s="39" t="n">
        <f aca="false">IF(I333&gt;=Compare!$B$30,1,0)</f>
        <v>1</v>
      </c>
    </row>
    <row r="334" customFormat="false" ht="15" hidden="false" customHeight="false" outlineLevel="0" collapsed="false">
      <c r="A334" s="38" t="n">
        <v>329</v>
      </c>
      <c r="B334" s="31" t="n">
        <f aca="false">MAX(0,B333-(D333-C333))</f>
        <v>0</v>
      </c>
      <c r="C334" s="31" t="n">
        <f aca="false">B334*Inputs!$B$13/12</f>
        <v>0</v>
      </c>
      <c r="D334" s="31" t="n">
        <f aca="false">IF(B334&lt;=0,0,MIN(Inputs!$B$14,B334+C334))</f>
        <v>0</v>
      </c>
      <c r="E334" s="31" t="n">
        <f aca="false">MAX(0,E333-(G333-F333))</f>
        <v>700994.562351065</v>
      </c>
      <c r="F334" s="31" t="n">
        <f aca="false">E334*Inputs!$B$20/12</f>
        <v>3943.09441322474</v>
      </c>
      <c r="G334" s="31" t="n">
        <f aca="false">IF(E334&lt;=0,0,MIN(Compare!$B$22,E334+F334))</f>
        <v>23998.129573024</v>
      </c>
      <c r="H334" s="31" t="n">
        <f aca="false">D334-G334</f>
        <v>-23998.129573024</v>
      </c>
      <c r="I334" s="31" t="n">
        <f aca="false">I333+H334</f>
        <v>980140.473996788</v>
      </c>
      <c r="J334" s="38" t="n">
        <f aca="false">IF(I334&gt;=Compare!$B$30,1,0)</f>
        <v>1</v>
      </c>
    </row>
    <row r="335" customFormat="false" ht="15" hidden="false" customHeight="false" outlineLevel="0" collapsed="false">
      <c r="A335" s="39" t="n">
        <v>330</v>
      </c>
      <c r="B335" s="34" t="n">
        <f aca="false">MAX(0,B334-(D334-C334))</f>
        <v>0</v>
      </c>
      <c r="C335" s="34" t="n">
        <f aca="false">B335*Inputs!$B$13/12</f>
        <v>0</v>
      </c>
      <c r="D335" s="34" t="n">
        <f aca="false">IF(B335&lt;=0,0,MIN(Inputs!$B$14,B335+C335))</f>
        <v>0</v>
      </c>
      <c r="E335" s="34" t="n">
        <f aca="false">MAX(0,E334-(G334-F334))</f>
        <v>680939.527191265</v>
      </c>
      <c r="F335" s="34" t="n">
        <f aca="false">E335*Inputs!$B$20/12</f>
        <v>3830.28484045087</v>
      </c>
      <c r="G335" s="34" t="n">
        <f aca="false">IF(E335&lt;=0,0,MIN(Compare!$B$22,E335+F335))</f>
        <v>23998.129573024</v>
      </c>
      <c r="H335" s="34" t="n">
        <f aca="false">D335-G335</f>
        <v>-23998.129573024</v>
      </c>
      <c r="I335" s="34" t="n">
        <f aca="false">I334+H335</f>
        <v>956142.344423764</v>
      </c>
      <c r="J335" s="39" t="n">
        <f aca="false">IF(I335&gt;=Compare!$B$30,1,0)</f>
        <v>1</v>
      </c>
    </row>
    <row r="336" customFormat="false" ht="15" hidden="false" customHeight="false" outlineLevel="0" collapsed="false">
      <c r="A336" s="38" t="n">
        <v>331</v>
      </c>
      <c r="B336" s="31" t="n">
        <f aca="false">MAX(0,B335-(D335-C335))</f>
        <v>0</v>
      </c>
      <c r="C336" s="31" t="n">
        <f aca="false">B336*Inputs!$B$13/12</f>
        <v>0</v>
      </c>
      <c r="D336" s="31" t="n">
        <f aca="false">IF(B336&lt;=0,0,MIN(Inputs!$B$14,B336+C336))</f>
        <v>0</v>
      </c>
      <c r="E336" s="31" t="n">
        <f aca="false">MAX(0,E335-(G335-F335))</f>
        <v>660771.682458692</v>
      </c>
      <c r="F336" s="31" t="n">
        <f aca="false">E336*Inputs!$B$20/12</f>
        <v>3716.84071383014</v>
      </c>
      <c r="G336" s="31" t="n">
        <f aca="false">IF(E336&lt;=0,0,MIN(Compare!$B$22,E336+F336))</f>
        <v>23998.129573024</v>
      </c>
      <c r="H336" s="31" t="n">
        <f aca="false">D336-G336</f>
        <v>-23998.129573024</v>
      </c>
      <c r="I336" s="31" t="n">
        <f aca="false">I335+H336</f>
        <v>932144.21485074</v>
      </c>
      <c r="J336" s="38" t="n">
        <f aca="false">IF(I336&gt;=Compare!$B$30,1,0)</f>
        <v>1</v>
      </c>
    </row>
    <row r="337" customFormat="false" ht="15" hidden="false" customHeight="false" outlineLevel="0" collapsed="false">
      <c r="A337" s="39" t="n">
        <v>332</v>
      </c>
      <c r="B337" s="34" t="n">
        <f aca="false">MAX(0,B336-(D336-C336))</f>
        <v>0</v>
      </c>
      <c r="C337" s="34" t="n">
        <f aca="false">B337*Inputs!$B$13/12</f>
        <v>0</v>
      </c>
      <c r="D337" s="34" t="n">
        <f aca="false">IF(B337&lt;=0,0,MIN(Inputs!$B$14,B337+C337))</f>
        <v>0</v>
      </c>
      <c r="E337" s="34" t="n">
        <f aca="false">MAX(0,E336-(G336-F336))</f>
        <v>640490.393599498</v>
      </c>
      <c r="F337" s="34" t="n">
        <f aca="false">E337*Inputs!$B$20/12</f>
        <v>3602.75846399718</v>
      </c>
      <c r="G337" s="34" t="n">
        <f aca="false">IF(E337&lt;=0,0,MIN(Compare!$B$22,E337+F337))</f>
        <v>23998.129573024</v>
      </c>
      <c r="H337" s="34" t="n">
        <f aca="false">D337-G337</f>
        <v>-23998.129573024</v>
      </c>
      <c r="I337" s="34" t="n">
        <f aca="false">I336+H337</f>
        <v>908146.085277716</v>
      </c>
      <c r="J337" s="39" t="n">
        <f aca="false">IF(I337&gt;=Compare!$B$30,1,0)</f>
        <v>1</v>
      </c>
    </row>
    <row r="338" customFormat="false" ht="15" hidden="false" customHeight="false" outlineLevel="0" collapsed="false">
      <c r="A338" s="38" t="n">
        <v>333</v>
      </c>
      <c r="B338" s="31" t="n">
        <f aca="false">MAX(0,B337-(D337-C337))</f>
        <v>0</v>
      </c>
      <c r="C338" s="31" t="n">
        <f aca="false">B338*Inputs!$B$13/12</f>
        <v>0</v>
      </c>
      <c r="D338" s="31" t="n">
        <f aca="false">IF(B338&lt;=0,0,MIN(Inputs!$B$14,B338+C338))</f>
        <v>0</v>
      </c>
      <c r="E338" s="31" t="n">
        <f aca="false">MAX(0,E337-(G337-F337))</f>
        <v>620095.022490472</v>
      </c>
      <c r="F338" s="31" t="n">
        <f aca="false">E338*Inputs!$B$20/12</f>
        <v>3488.0345015089</v>
      </c>
      <c r="G338" s="31" t="n">
        <f aca="false">IF(E338&lt;=0,0,MIN(Compare!$B$22,E338+F338))</f>
        <v>23998.129573024</v>
      </c>
      <c r="H338" s="31" t="n">
        <f aca="false">D338-G338</f>
        <v>-23998.129573024</v>
      </c>
      <c r="I338" s="31" t="n">
        <f aca="false">I337+H338</f>
        <v>884147.955704692</v>
      </c>
      <c r="J338" s="38" t="n">
        <f aca="false">IF(I338&gt;=Compare!$B$30,1,0)</f>
        <v>1</v>
      </c>
    </row>
    <row r="339" customFormat="false" ht="15" hidden="false" customHeight="false" outlineLevel="0" collapsed="false">
      <c r="A339" s="39" t="n">
        <v>334</v>
      </c>
      <c r="B339" s="34" t="n">
        <f aca="false">MAX(0,B338-(D338-C338))</f>
        <v>0</v>
      </c>
      <c r="C339" s="34" t="n">
        <f aca="false">B339*Inputs!$B$13/12</f>
        <v>0</v>
      </c>
      <c r="D339" s="34" t="n">
        <f aca="false">IF(B339&lt;=0,0,MIN(Inputs!$B$14,B339+C339))</f>
        <v>0</v>
      </c>
      <c r="E339" s="34" t="n">
        <f aca="false">MAX(0,E338-(G338-F338))</f>
        <v>599584.927418956</v>
      </c>
      <c r="F339" s="34" t="n">
        <f aca="false">E339*Inputs!$B$20/12</f>
        <v>3372.66521673163</v>
      </c>
      <c r="G339" s="34" t="n">
        <f aca="false">IF(E339&lt;=0,0,MIN(Compare!$B$22,E339+F339))</f>
        <v>23998.129573024</v>
      </c>
      <c r="H339" s="34" t="n">
        <f aca="false">D339-G339</f>
        <v>-23998.129573024</v>
      </c>
      <c r="I339" s="34" t="n">
        <f aca="false">I338+H339</f>
        <v>860149.826131668</v>
      </c>
      <c r="J339" s="39" t="n">
        <f aca="false">IF(I339&gt;=Compare!$B$30,1,0)</f>
        <v>1</v>
      </c>
    </row>
    <row r="340" customFormat="false" ht="15" hidden="false" customHeight="false" outlineLevel="0" collapsed="false">
      <c r="A340" s="38" t="n">
        <v>335</v>
      </c>
      <c r="B340" s="31" t="n">
        <f aca="false">MAX(0,B339-(D339-C339))</f>
        <v>0</v>
      </c>
      <c r="C340" s="31" t="n">
        <f aca="false">B340*Inputs!$B$13/12</f>
        <v>0</v>
      </c>
      <c r="D340" s="31" t="n">
        <f aca="false">IF(B340&lt;=0,0,MIN(Inputs!$B$14,B340+C340))</f>
        <v>0</v>
      </c>
      <c r="E340" s="31" t="n">
        <f aca="false">MAX(0,E339-(G339-F339))</f>
        <v>578959.463062664</v>
      </c>
      <c r="F340" s="31" t="n">
        <f aca="false">E340*Inputs!$B$20/12</f>
        <v>3256.64697972749</v>
      </c>
      <c r="G340" s="31" t="n">
        <f aca="false">IF(E340&lt;=0,0,MIN(Compare!$B$22,E340+F340))</f>
        <v>23998.129573024</v>
      </c>
      <c r="H340" s="31" t="n">
        <f aca="false">D340-G340</f>
        <v>-23998.129573024</v>
      </c>
      <c r="I340" s="31" t="n">
        <f aca="false">I339+H340</f>
        <v>836151.696558644</v>
      </c>
      <c r="J340" s="38" t="n">
        <f aca="false">IF(I340&gt;=Compare!$B$30,1,0)</f>
        <v>1</v>
      </c>
    </row>
    <row r="341" customFormat="false" ht="15" hidden="false" customHeight="false" outlineLevel="0" collapsed="false">
      <c r="A341" s="39" t="n">
        <v>336</v>
      </c>
      <c r="B341" s="34" t="n">
        <f aca="false">MAX(0,B340-(D340-C340))</f>
        <v>0</v>
      </c>
      <c r="C341" s="34" t="n">
        <f aca="false">B341*Inputs!$B$13/12</f>
        <v>0</v>
      </c>
      <c r="D341" s="34" t="n">
        <f aca="false">IF(B341&lt;=0,0,MIN(Inputs!$B$14,B341+C341))</f>
        <v>0</v>
      </c>
      <c r="E341" s="34" t="n">
        <f aca="false">MAX(0,E340-(G340-F340))</f>
        <v>558217.980469368</v>
      </c>
      <c r="F341" s="34" t="n">
        <f aca="false">E341*Inputs!$B$20/12</f>
        <v>3139.97614014019</v>
      </c>
      <c r="G341" s="34" t="n">
        <f aca="false">IF(E341&lt;=0,0,MIN(Compare!$B$22,E341+F341))</f>
        <v>23998.129573024</v>
      </c>
      <c r="H341" s="34" t="n">
        <f aca="false">D341-G341</f>
        <v>-23998.129573024</v>
      </c>
      <c r="I341" s="34" t="n">
        <f aca="false">I340+H341</f>
        <v>812153.56698562</v>
      </c>
      <c r="J341" s="39" t="n">
        <f aca="false">IF(I341&gt;=Compare!$B$30,1,0)</f>
        <v>1</v>
      </c>
    </row>
    <row r="342" customFormat="false" ht="15" hidden="false" customHeight="false" outlineLevel="0" collapsed="false">
      <c r="A342" s="38" t="n">
        <v>337</v>
      </c>
      <c r="B342" s="31" t="n">
        <f aca="false">MAX(0,B341-(D341-C341))</f>
        <v>0</v>
      </c>
      <c r="C342" s="31" t="n">
        <f aca="false">B342*Inputs!$B$13/12</f>
        <v>0</v>
      </c>
      <c r="D342" s="31" t="n">
        <f aca="false">IF(B342&lt;=0,0,MIN(Inputs!$B$14,B342+C342))</f>
        <v>0</v>
      </c>
      <c r="E342" s="31" t="n">
        <f aca="false">MAX(0,E341-(G341-F341))</f>
        <v>537359.827036484</v>
      </c>
      <c r="F342" s="31" t="n">
        <f aca="false">E342*Inputs!$B$20/12</f>
        <v>3022.64902708022</v>
      </c>
      <c r="G342" s="31" t="n">
        <f aca="false">IF(E342&lt;=0,0,MIN(Compare!$B$22,E342+F342))</f>
        <v>23998.129573024</v>
      </c>
      <c r="H342" s="31" t="n">
        <f aca="false">D342-G342</f>
        <v>-23998.129573024</v>
      </c>
      <c r="I342" s="31" t="n">
        <f aca="false">I341+H342</f>
        <v>788155.437412596</v>
      </c>
      <c r="J342" s="38" t="n">
        <f aca="false">IF(I342&gt;=Compare!$B$30,1,0)</f>
        <v>1</v>
      </c>
    </row>
    <row r="343" customFormat="false" ht="15" hidden="false" customHeight="false" outlineLevel="0" collapsed="false">
      <c r="A343" s="39" t="n">
        <v>338</v>
      </c>
      <c r="B343" s="34" t="n">
        <f aca="false">MAX(0,B342-(D342-C342))</f>
        <v>0</v>
      </c>
      <c r="C343" s="34" t="n">
        <f aca="false">B343*Inputs!$B$13/12</f>
        <v>0</v>
      </c>
      <c r="D343" s="34" t="n">
        <f aca="false">IF(B343&lt;=0,0,MIN(Inputs!$B$14,B343+C343))</f>
        <v>0</v>
      </c>
      <c r="E343" s="34" t="n">
        <f aca="false">MAX(0,E342-(G342-F342))</f>
        <v>516384.34649054</v>
      </c>
      <c r="F343" s="34" t="n">
        <f aca="false">E343*Inputs!$B$20/12</f>
        <v>2904.66194900929</v>
      </c>
      <c r="G343" s="34" t="n">
        <f aca="false">IF(E343&lt;=0,0,MIN(Compare!$B$22,E343+F343))</f>
        <v>23998.129573024</v>
      </c>
      <c r="H343" s="34" t="n">
        <f aca="false">D343-G343</f>
        <v>-23998.129573024</v>
      </c>
      <c r="I343" s="34" t="n">
        <f aca="false">I342+H343</f>
        <v>764157.307839572</v>
      </c>
      <c r="J343" s="39" t="n">
        <f aca="false">IF(I343&gt;=Compare!$B$30,1,0)</f>
        <v>1</v>
      </c>
    </row>
    <row r="344" customFormat="false" ht="15" hidden="false" customHeight="false" outlineLevel="0" collapsed="false">
      <c r="A344" s="38" t="n">
        <v>339</v>
      </c>
      <c r="B344" s="31" t="n">
        <f aca="false">MAX(0,B343-(D343-C343))</f>
        <v>0</v>
      </c>
      <c r="C344" s="31" t="n">
        <f aca="false">B344*Inputs!$B$13/12</f>
        <v>0</v>
      </c>
      <c r="D344" s="31" t="n">
        <f aca="false">IF(B344&lt;=0,0,MIN(Inputs!$B$14,B344+C344))</f>
        <v>0</v>
      </c>
      <c r="E344" s="31" t="n">
        <f aca="false">MAX(0,E343-(G343-F343))</f>
        <v>495290.878866525</v>
      </c>
      <c r="F344" s="31" t="n">
        <f aca="false">E344*Inputs!$B$20/12</f>
        <v>2786.01119362421</v>
      </c>
      <c r="G344" s="31" t="n">
        <f aca="false">IF(E344&lt;=0,0,MIN(Compare!$B$22,E344+F344))</f>
        <v>23998.129573024</v>
      </c>
      <c r="H344" s="31" t="n">
        <f aca="false">D344-G344</f>
        <v>-23998.129573024</v>
      </c>
      <c r="I344" s="31" t="n">
        <f aca="false">I343+H344</f>
        <v>740159.178266548</v>
      </c>
      <c r="J344" s="38" t="n">
        <f aca="false">IF(I344&gt;=Compare!$B$30,1,0)</f>
        <v>1</v>
      </c>
    </row>
    <row r="345" customFormat="false" ht="15" hidden="false" customHeight="false" outlineLevel="0" collapsed="false">
      <c r="A345" s="39" t="n">
        <v>340</v>
      </c>
      <c r="B345" s="34" t="n">
        <f aca="false">MAX(0,B344-(D344-C344))</f>
        <v>0</v>
      </c>
      <c r="C345" s="34" t="n">
        <f aca="false">B345*Inputs!$B$13/12</f>
        <v>0</v>
      </c>
      <c r="D345" s="34" t="n">
        <f aca="false">IF(B345&lt;=0,0,MIN(Inputs!$B$14,B345+C345))</f>
        <v>0</v>
      </c>
      <c r="E345" s="34" t="n">
        <f aca="false">MAX(0,E344-(G344-F344))</f>
        <v>474078.760487126</v>
      </c>
      <c r="F345" s="34" t="n">
        <f aca="false">E345*Inputs!$B$20/12</f>
        <v>2666.69302774008</v>
      </c>
      <c r="G345" s="34" t="n">
        <f aca="false">IF(E345&lt;=0,0,MIN(Compare!$B$22,E345+F345))</f>
        <v>23998.129573024</v>
      </c>
      <c r="H345" s="34" t="n">
        <f aca="false">D345-G345</f>
        <v>-23998.129573024</v>
      </c>
      <c r="I345" s="34" t="n">
        <f aca="false">I344+H345</f>
        <v>716161.048693524</v>
      </c>
      <c r="J345" s="39" t="n">
        <f aca="false">IF(I345&gt;=Compare!$B$30,1,0)</f>
        <v>1</v>
      </c>
    </row>
    <row r="346" customFormat="false" ht="15" hidden="false" customHeight="false" outlineLevel="0" collapsed="false">
      <c r="A346" s="38" t="n">
        <v>341</v>
      </c>
      <c r="B346" s="31" t="n">
        <f aca="false">MAX(0,B345-(D345-C345))</f>
        <v>0</v>
      </c>
      <c r="C346" s="31" t="n">
        <f aca="false">B346*Inputs!$B$13/12</f>
        <v>0</v>
      </c>
      <c r="D346" s="31" t="n">
        <f aca="false">IF(B346&lt;=0,0,MIN(Inputs!$B$14,B346+C346))</f>
        <v>0</v>
      </c>
      <c r="E346" s="31" t="n">
        <f aca="false">MAX(0,E345-(G345-F345))</f>
        <v>452747.323941842</v>
      </c>
      <c r="F346" s="31" t="n">
        <f aca="false">E346*Inputs!$B$20/12</f>
        <v>2546.70369717286</v>
      </c>
      <c r="G346" s="31" t="n">
        <f aca="false">IF(E346&lt;=0,0,MIN(Compare!$B$22,E346+F346))</f>
        <v>23998.129573024</v>
      </c>
      <c r="H346" s="31" t="n">
        <f aca="false">D346-G346</f>
        <v>-23998.129573024</v>
      </c>
      <c r="I346" s="31" t="n">
        <f aca="false">I345+H346</f>
        <v>692162.9191205</v>
      </c>
      <c r="J346" s="38" t="n">
        <f aca="false">IF(I346&gt;=Compare!$B$30,1,0)</f>
        <v>1</v>
      </c>
    </row>
    <row r="347" customFormat="false" ht="15" hidden="false" customHeight="false" outlineLevel="0" collapsed="false">
      <c r="A347" s="39" t="n">
        <v>342</v>
      </c>
      <c r="B347" s="34" t="n">
        <f aca="false">MAX(0,B346-(D346-C346))</f>
        <v>0</v>
      </c>
      <c r="C347" s="34" t="n">
        <f aca="false">B347*Inputs!$B$13/12</f>
        <v>0</v>
      </c>
      <c r="D347" s="34" t="n">
        <f aca="false">IF(B347&lt;=0,0,MIN(Inputs!$B$14,B347+C347))</f>
        <v>0</v>
      </c>
      <c r="E347" s="34" t="n">
        <f aca="false">MAX(0,E346-(G346-F346))</f>
        <v>431295.898065991</v>
      </c>
      <c r="F347" s="34" t="n">
        <f aca="false">E347*Inputs!$B$20/12</f>
        <v>2426.0394266212</v>
      </c>
      <c r="G347" s="34" t="n">
        <f aca="false">IF(E347&lt;=0,0,MIN(Compare!$B$22,E347+F347))</f>
        <v>23998.129573024</v>
      </c>
      <c r="H347" s="34" t="n">
        <f aca="false">D347-G347</f>
        <v>-23998.129573024</v>
      </c>
      <c r="I347" s="34" t="n">
        <f aca="false">I346+H347</f>
        <v>668164.789547477</v>
      </c>
      <c r="J347" s="39" t="n">
        <f aca="false">IF(I347&gt;=Compare!$B$30,1,0)</f>
        <v>1</v>
      </c>
    </row>
    <row r="348" customFormat="false" ht="15" hidden="false" customHeight="false" outlineLevel="0" collapsed="false">
      <c r="A348" s="38" t="n">
        <v>343</v>
      </c>
      <c r="B348" s="31" t="n">
        <f aca="false">MAX(0,B347-(D347-C347))</f>
        <v>0</v>
      </c>
      <c r="C348" s="31" t="n">
        <f aca="false">B348*Inputs!$B$13/12</f>
        <v>0</v>
      </c>
      <c r="D348" s="31" t="n">
        <f aca="false">IF(B348&lt;=0,0,MIN(Inputs!$B$14,B348+C348))</f>
        <v>0</v>
      </c>
      <c r="E348" s="31" t="n">
        <f aca="false">MAX(0,E347-(G347-F347))</f>
        <v>409723.807919588</v>
      </c>
      <c r="F348" s="31" t="n">
        <f aca="false">E348*Inputs!$B$20/12</f>
        <v>2304.69641954768</v>
      </c>
      <c r="G348" s="31" t="n">
        <f aca="false">IF(E348&lt;=0,0,MIN(Compare!$B$22,E348+F348))</f>
        <v>23998.129573024</v>
      </c>
      <c r="H348" s="31" t="n">
        <f aca="false">D348-G348</f>
        <v>-23998.129573024</v>
      </c>
      <c r="I348" s="31" t="n">
        <f aca="false">I347+H348</f>
        <v>644166.659974453</v>
      </c>
      <c r="J348" s="38" t="n">
        <f aca="false">IF(I348&gt;=Compare!$B$30,1,0)</f>
        <v>1</v>
      </c>
    </row>
    <row r="349" customFormat="false" ht="15" hidden="false" customHeight="false" outlineLevel="0" collapsed="false">
      <c r="A349" s="39" t="n">
        <v>344</v>
      </c>
      <c r="B349" s="34" t="n">
        <f aca="false">MAX(0,B348-(D348-C348))</f>
        <v>0</v>
      </c>
      <c r="C349" s="34" t="n">
        <f aca="false">B349*Inputs!$B$13/12</f>
        <v>0</v>
      </c>
      <c r="D349" s="34" t="n">
        <f aca="false">IF(B349&lt;=0,0,MIN(Inputs!$B$14,B349+C349))</f>
        <v>0</v>
      </c>
      <c r="E349" s="34" t="n">
        <f aca="false">MAX(0,E348-(G348-F348))</f>
        <v>388030.374766112</v>
      </c>
      <c r="F349" s="34" t="n">
        <f aca="false">E349*Inputs!$B$20/12</f>
        <v>2182.67085805938</v>
      </c>
      <c r="G349" s="34" t="n">
        <f aca="false">IF(E349&lt;=0,0,MIN(Compare!$B$22,E349+F349))</f>
        <v>23998.129573024</v>
      </c>
      <c r="H349" s="34" t="n">
        <f aca="false">D349-G349</f>
        <v>-23998.129573024</v>
      </c>
      <c r="I349" s="34" t="n">
        <f aca="false">I348+H349</f>
        <v>620168.530401429</v>
      </c>
      <c r="J349" s="39" t="n">
        <f aca="false">IF(I349&gt;=Compare!$B$30,1,0)</f>
        <v>1</v>
      </c>
    </row>
    <row r="350" customFormat="false" ht="15" hidden="false" customHeight="false" outlineLevel="0" collapsed="false">
      <c r="A350" s="38" t="n">
        <v>345</v>
      </c>
      <c r="B350" s="31" t="n">
        <f aca="false">MAX(0,B349-(D349-C349))</f>
        <v>0</v>
      </c>
      <c r="C350" s="31" t="n">
        <f aca="false">B350*Inputs!$B$13/12</f>
        <v>0</v>
      </c>
      <c r="D350" s="31" t="n">
        <f aca="false">IF(B350&lt;=0,0,MIN(Inputs!$B$14,B350+C350))</f>
        <v>0</v>
      </c>
      <c r="E350" s="31" t="n">
        <f aca="false">MAX(0,E349-(G349-F349))</f>
        <v>366214.916051147</v>
      </c>
      <c r="F350" s="31" t="n">
        <f aca="false">E350*Inputs!$B$20/12</f>
        <v>2059.9589027877</v>
      </c>
      <c r="G350" s="31" t="n">
        <f aca="false">IF(E350&lt;=0,0,MIN(Compare!$B$22,E350+F350))</f>
        <v>23998.129573024</v>
      </c>
      <c r="H350" s="31" t="n">
        <f aca="false">D350-G350</f>
        <v>-23998.129573024</v>
      </c>
      <c r="I350" s="31" t="n">
        <f aca="false">I349+H350</f>
        <v>596170.400828405</v>
      </c>
      <c r="J350" s="38" t="n">
        <f aca="false">IF(I350&gt;=Compare!$B$30,1,0)</f>
        <v>1</v>
      </c>
    </row>
    <row r="351" customFormat="false" ht="15" hidden="false" customHeight="false" outlineLevel="0" collapsed="false">
      <c r="A351" s="39" t="n">
        <v>346</v>
      </c>
      <c r="B351" s="34" t="n">
        <f aca="false">MAX(0,B350-(D350-C350))</f>
        <v>0</v>
      </c>
      <c r="C351" s="34" t="n">
        <f aca="false">B351*Inputs!$B$13/12</f>
        <v>0</v>
      </c>
      <c r="D351" s="34" t="n">
        <f aca="false">IF(B351&lt;=0,0,MIN(Inputs!$B$14,B351+C351))</f>
        <v>0</v>
      </c>
      <c r="E351" s="34" t="n">
        <f aca="false">MAX(0,E350-(G350-F350))</f>
        <v>344276.745380911</v>
      </c>
      <c r="F351" s="34" t="n">
        <f aca="false">E351*Inputs!$B$20/12</f>
        <v>1936.55669276762</v>
      </c>
      <c r="G351" s="34" t="n">
        <f aca="false">IF(E351&lt;=0,0,MIN(Compare!$B$22,E351+F351))</f>
        <v>23998.129573024</v>
      </c>
      <c r="H351" s="34" t="n">
        <f aca="false">D351-G351</f>
        <v>-23998.129573024</v>
      </c>
      <c r="I351" s="34" t="n">
        <f aca="false">I350+H351</f>
        <v>572172.271255381</v>
      </c>
      <c r="J351" s="39" t="n">
        <f aca="false">IF(I351&gt;=Compare!$B$30,1,0)</f>
        <v>1</v>
      </c>
    </row>
    <row r="352" customFormat="false" ht="15" hidden="false" customHeight="false" outlineLevel="0" collapsed="false">
      <c r="A352" s="38" t="n">
        <v>347</v>
      </c>
      <c r="B352" s="31" t="n">
        <f aca="false">MAX(0,B351-(D351-C351))</f>
        <v>0</v>
      </c>
      <c r="C352" s="31" t="n">
        <f aca="false">B352*Inputs!$B$13/12</f>
        <v>0</v>
      </c>
      <c r="D352" s="31" t="n">
        <f aca="false">IF(B352&lt;=0,0,MIN(Inputs!$B$14,B352+C352))</f>
        <v>0</v>
      </c>
      <c r="E352" s="31" t="n">
        <f aca="false">MAX(0,E351-(G351-F351))</f>
        <v>322215.172500654</v>
      </c>
      <c r="F352" s="31" t="n">
        <f aca="false">E352*Inputs!$B$20/12</f>
        <v>1812.46034531618</v>
      </c>
      <c r="G352" s="31" t="n">
        <f aca="false">IF(E352&lt;=0,0,MIN(Compare!$B$22,E352+F352))</f>
        <v>23998.129573024</v>
      </c>
      <c r="H352" s="31" t="n">
        <f aca="false">D352-G352</f>
        <v>-23998.129573024</v>
      </c>
      <c r="I352" s="31" t="n">
        <f aca="false">I351+H352</f>
        <v>548174.141682357</v>
      </c>
      <c r="J352" s="38" t="n">
        <f aca="false">IF(I352&gt;=Compare!$B$30,1,0)</f>
        <v>1</v>
      </c>
    </row>
    <row r="353" customFormat="false" ht="15" hidden="false" customHeight="false" outlineLevel="0" collapsed="false">
      <c r="A353" s="39" t="n">
        <v>348</v>
      </c>
      <c r="B353" s="34" t="n">
        <f aca="false">MAX(0,B352-(D352-C352))</f>
        <v>0</v>
      </c>
      <c r="C353" s="34" t="n">
        <f aca="false">B353*Inputs!$B$13/12</f>
        <v>0</v>
      </c>
      <c r="D353" s="34" t="n">
        <f aca="false">IF(B353&lt;=0,0,MIN(Inputs!$B$14,B353+C353))</f>
        <v>0</v>
      </c>
      <c r="E353" s="34" t="n">
        <f aca="false">MAX(0,E352-(G352-F352))</f>
        <v>300029.503272947</v>
      </c>
      <c r="F353" s="34" t="n">
        <f aca="false">E353*Inputs!$B$20/12</f>
        <v>1687.66595591032</v>
      </c>
      <c r="G353" s="34" t="n">
        <f aca="false">IF(E353&lt;=0,0,MIN(Compare!$B$22,E353+F353))</f>
        <v>23998.129573024</v>
      </c>
      <c r="H353" s="34" t="n">
        <f aca="false">D353-G353</f>
        <v>-23998.129573024</v>
      </c>
      <c r="I353" s="34" t="n">
        <f aca="false">I352+H353</f>
        <v>524176.012109333</v>
      </c>
      <c r="J353" s="39" t="n">
        <f aca="false">IF(I353&gt;=Compare!$B$30,1,0)</f>
        <v>1</v>
      </c>
    </row>
    <row r="354" customFormat="false" ht="15" hidden="false" customHeight="false" outlineLevel="0" collapsed="false">
      <c r="A354" s="38" t="n">
        <v>349</v>
      </c>
      <c r="B354" s="31" t="n">
        <f aca="false">MAX(0,B353-(D353-C353))</f>
        <v>0</v>
      </c>
      <c r="C354" s="31" t="n">
        <f aca="false">B354*Inputs!$B$13/12</f>
        <v>0</v>
      </c>
      <c r="D354" s="31" t="n">
        <f aca="false">IF(B354&lt;=0,0,MIN(Inputs!$B$14,B354+C354))</f>
        <v>0</v>
      </c>
      <c r="E354" s="31" t="n">
        <f aca="false">MAX(0,E353-(G353-F353))</f>
        <v>277719.039655833</v>
      </c>
      <c r="F354" s="31" t="n">
        <f aca="false">E354*Inputs!$B$20/12</f>
        <v>1562.16959806406</v>
      </c>
      <c r="G354" s="31" t="n">
        <f aca="false">IF(E354&lt;=0,0,MIN(Compare!$B$22,E354+F354))</f>
        <v>23998.129573024</v>
      </c>
      <c r="H354" s="31" t="n">
        <f aca="false">D354-G354</f>
        <v>-23998.129573024</v>
      </c>
      <c r="I354" s="31" t="n">
        <f aca="false">I353+H354</f>
        <v>500177.882536309</v>
      </c>
      <c r="J354" s="38" t="n">
        <f aca="false">IF(I354&gt;=Compare!$B$30,1,0)</f>
        <v>1</v>
      </c>
    </row>
    <row r="355" customFormat="false" ht="15" hidden="false" customHeight="false" outlineLevel="0" collapsed="false">
      <c r="A355" s="39" t="n">
        <v>350</v>
      </c>
      <c r="B355" s="34" t="n">
        <f aca="false">MAX(0,B354-(D354-C354))</f>
        <v>0</v>
      </c>
      <c r="C355" s="34" t="n">
        <f aca="false">B355*Inputs!$B$13/12</f>
        <v>0</v>
      </c>
      <c r="D355" s="34" t="n">
        <f aca="false">IF(B355&lt;=0,0,MIN(Inputs!$B$14,B355+C355))</f>
        <v>0</v>
      </c>
      <c r="E355" s="34" t="n">
        <f aca="false">MAX(0,E354-(G354-F354))</f>
        <v>255283.079680873</v>
      </c>
      <c r="F355" s="34" t="n">
        <f aca="false">E355*Inputs!$B$20/12</f>
        <v>1435.96732320491</v>
      </c>
      <c r="G355" s="34" t="n">
        <f aca="false">IF(E355&lt;=0,0,MIN(Compare!$B$22,E355+F355))</f>
        <v>23998.129573024</v>
      </c>
      <c r="H355" s="34" t="n">
        <f aca="false">D355-G355</f>
        <v>-23998.129573024</v>
      </c>
      <c r="I355" s="34" t="n">
        <f aca="false">I354+H355</f>
        <v>476179.752963285</v>
      </c>
      <c r="J355" s="39" t="n">
        <f aca="false">IF(I355&gt;=Compare!$B$30,1,0)</f>
        <v>1</v>
      </c>
    </row>
    <row r="356" customFormat="false" ht="15" hidden="false" customHeight="false" outlineLevel="0" collapsed="false">
      <c r="A356" s="38" t="n">
        <v>351</v>
      </c>
      <c r="B356" s="31" t="n">
        <f aca="false">MAX(0,B355-(D355-C355))</f>
        <v>0</v>
      </c>
      <c r="C356" s="31" t="n">
        <f aca="false">B356*Inputs!$B$13/12</f>
        <v>0</v>
      </c>
      <c r="D356" s="31" t="n">
        <f aca="false">IF(B356&lt;=0,0,MIN(Inputs!$B$14,B356+C356))</f>
        <v>0</v>
      </c>
      <c r="E356" s="31" t="n">
        <f aca="false">MAX(0,E355-(G355-F355))</f>
        <v>232720.917431054</v>
      </c>
      <c r="F356" s="31" t="n">
        <f aca="false">E356*Inputs!$B$20/12</f>
        <v>1309.05516054968</v>
      </c>
      <c r="G356" s="31" t="n">
        <f aca="false">IF(E356&lt;=0,0,MIN(Compare!$B$22,E356+F356))</f>
        <v>23998.129573024</v>
      </c>
      <c r="H356" s="31" t="n">
        <f aca="false">D356-G356</f>
        <v>-23998.129573024</v>
      </c>
      <c r="I356" s="31" t="n">
        <f aca="false">I355+H356</f>
        <v>452181.623390261</v>
      </c>
      <c r="J356" s="38" t="n">
        <f aca="false">IF(I356&gt;=Compare!$B$30,1,0)</f>
        <v>1</v>
      </c>
    </row>
    <row r="357" customFormat="false" ht="15" hidden="false" customHeight="false" outlineLevel="0" collapsed="false">
      <c r="A357" s="39" t="n">
        <v>352</v>
      </c>
      <c r="B357" s="34" t="n">
        <f aca="false">MAX(0,B356-(D356-C356))</f>
        <v>0</v>
      </c>
      <c r="C357" s="34" t="n">
        <f aca="false">B357*Inputs!$B$13/12</f>
        <v>0</v>
      </c>
      <c r="D357" s="34" t="n">
        <f aca="false">IF(B357&lt;=0,0,MIN(Inputs!$B$14,B357+C357))</f>
        <v>0</v>
      </c>
      <c r="E357" s="34" t="n">
        <f aca="false">MAX(0,E356-(G356-F356))</f>
        <v>210031.84301858</v>
      </c>
      <c r="F357" s="34" t="n">
        <f aca="false">E357*Inputs!$B$20/12</f>
        <v>1181.42911697951</v>
      </c>
      <c r="G357" s="34" t="n">
        <f aca="false">IF(E357&lt;=0,0,MIN(Compare!$B$22,E357+F357))</f>
        <v>23998.129573024</v>
      </c>
      <c r="H357" s="34" t="n">
        <f aca="false">D357-G357</f>
        <v>-23998.129573024</v>
      </c>
      <c r="I357" s="34" t="n">
        <f aca="false">I356+H357</f>
        <v>428183.493817237</v>
      </c>
      <c r="J357" s="39" t="n">
        <f aca="false">IF(I357&gt;=Compare!$B$30,1,0)</f>
        <v>1</v>
      </c>
    </row>
    <row r="358" customFormat="false" ht="15" hidden="false" customHeight="false" outlineLevel="0" collapsed="false">
      <c r="A358" s="38" t="n">
        <v>353</v>
      </c>
      <c r="B358" s="31" t="n">
        <f aca="false">MAX(0,B357-(D357-C357))</f>
        <v>0</v>
      </c>
      <c r="C358" s="31" t="n">
        <f aca="false">B358*Inputs!$B$13/12</f>
        <v>0</v>
      </c>
      <c r="D358" s="31" t="n">
        <f aca="false">IF(B358&lt;=0,0,MIN(Inputs!$B$14,B358+C358))</f>
        <v>0</v>
      </c>
      <c r="E358" s="31" t="n">
        <f aca="false">MAX(0,E357-(G357-F357))</f>
        <v>187215.142562535</v>
      </c>
      <c r="F358" s="31" t="n">
        <f aca="false">E358*Inputs!$B$20/12</f>
        <v>1053.08517691426</v>
      </c>
      <c r="G358" s="31" t="n">
        <f aca="false">IF(E358&lt;=0,0,MIN(Compare!$B$22,E358+F358))</f>
        <v>23998.129573024</v>
      </c>
      <c r="H358" s="31" t="n">
        <f aca="false">D358-G358</f>
        <v>-23998.129573024</v>
      </c>
      <c r="I358" s="31" t="n">
        <f aca="false">I357+H358</f>
        <v>404185.364244213</v>
      </c>
      <c r="J358" s="38" t="n">
        <f aca="false">IF(I358&gt;=Compare!$B$30,1,0)</f>
        <v>1</v>
      </c>
    </row>
    <row r="359" customFormat="false" ht="15" hidden="false" customHeight="false" outlineLevel="0" collapsed="false">
      <c r="A359" s="39" t="n">
        <v>354</v>
      </c>
      <c r="B359" s="34" t="n">
        <f aca="false">MAX(0,B358-(D358-C358))</f>
        <v>0</v>
      </c>
      <c r="C359" s="34" t="n">
        <f aca="false">B359*Inputs!$B$13/12</f>
        <v>0</v>
      </c>
      <c r="D359" s="34" t="n">
        <f aca="false">IF(B359&lt;=0,0,MIN(Inputs!$B$14,B359+C359))</f>
        <v>0</v>
      </c>
      <c r="E359" s="34" t="n">
        <f aca="false">MAX(0,E358-(G358-F358))</f>
        <v>164270.098166426</v>
      </c>
      <c r="F359" s="34" t="n">
        <f aca="false">E359*Inputs!$B$20/12</f>
        <v>924.019302186144</v>
      </c>
      <c r="G359" s="34" t="n">
        <f aca="false">IF(E359&lt;=0,0,MIN(Compare!$B$22,E359+F359))</f>
        <v>23998.129573024</v>
      </c>
      <c r="H359" s="34" t="n">
        <f aca="false">D359-G359</f>
        <v>-23998.129573024</v>
      </c>
      <c r="I359" s="34" t="n">
        <f aca="false">I358+H359</f>
        <v>380187.234671189</v>
      </c>
      <c r="J359" s="39" t="n">
        <f aca="false">IF(I359&gt;=Compare!$B$30,1,0)</f>
        <v>1</v>
      </c>
    </row>
    <row r="360" customFormat="false" ht="15" hidden="false" customHeight="false" outlineLevel="0" collapsed="false">
      <c r="A360" s="38" t="n">
        <v>355</v>
      </c>
      <c r="B360" s="31" t="n">
        <f aca="false">MAX(0,B359-(D359-C359))</f>
        <v>0</v>
      </c>
      <c r="C360" s="31" t="n">
        <f aca="false">B360*Inputs!$B$13/12</f>
        <v>0</v>
      </c>
      <c r="D360" s="31" t="n">
        <f aca="false">IF(B360&lt;=0,0,MIN(Inputs!$B$14,B360+C360))</f>
        <v>0</v>
      </c>
      <c r="E360" s="31" t="n">
        <f aca="false">MAX(0,E359-(G359-F359))</f>
        <v>141195.987895588</v>
      </c>
      <c r="F360" s="31" t="n">
        <f aca="false">E360*Inputs!$B$20/12</f>
        <v>794.227431912681</v>
      </c>
      <c r="G360" s="31" t="n">
        <f aca="false">IF(E360&lt;=0,0,MIN(Compare!$B$22,E360+F360))</f>
        <v>23998.129573024</v>
      </c>
      <c r="H360" s="31" t="n">
        <f aca="false">D360-G360</f>
        <v>-23998.129573024</v>
      </c>
      <c r="I360" s="31" t="n">
        <f aca="false">I359+H360</f>
        <v>356189.105098165</v>
      </c>
      <c r="J360" s="38" t="n">
        <f aca="false">IF(I360&gt;=Compare!$B$30,1,0)</f>
        <v>1</v>
      </c>
    </row>
    <row r="361" customFormat="false" ht="15" hidden="false" customHeight="false" outlineLevel="0" collapsed="false">
      <c r="A361" s="39" t="n">
        <v>356</v>
      </c>
      <c r="B361" s="34" t="n">
        <f aca="false">MAX(0,B360-(D360-C360))</f>
        <v>0</v>
      </c>
      <c r="C361" s="34" t="n">
        <f aca="false">B361*Inputs!$B$13/12</f>
        <v>0</v>
      </c>
      <c r="D361" s="34" t="n">
        <f aca="false">IF(B361&lt;=0,0,MIN(Inputs!$B$14,B361+C361))</f>
        <v>0</v>
      </c>
      <c r="E361" s="34" t="n">
        <f aca="false">MAX(0,E360-(G360-F360))</f>
        <v>117992.085754476</v>
      </c>
      <c r="F361" s="34" t="n">
        <f aca="false">E361*Inputs!$B$20/12</f>
        <v>663.70548236893</v>
      </c>
      <c r="G361" s="34" t="n">
        <f aca="false">IF(E361&lt;=0,0,MIN(Compare!$B$22,E361+F361))</f>
        <v>23998.129573024</v>
      </c>
      <c r="H361" s="34" t="n">
        <f aca="false">D361-G361</f>
        <v>-23998.129573024</v>
      </c>
      <c r="I361" s="34" t="n">
        <f aca="false">I360+H361</f>
        <v>332190.975525141</v>
      </c>
      <c r="J361" s="39" t="n">
        <f aca="false">IF(I361&gt;=Compare!$B$30,1,0)</f>
        <v>1</v>
      </c>
    </row>
    <row r="362" customFormat="false" ht="15" hidden="false" customHeight="false" outlineLevel="0" collapsed="false">
      <c r="A362" s="38" t="n">
        <v>357</v>
      </c>
      <c r="B362" s="31" t="n">
        <f aca="false">MAX(0,B361-(D361-C361))</f>
        <v>0</v>
      </c>
      <c r="C362" s="31" t="n">
        <f aca="false">B362*Inputs!$B$13/12</f>
        <v>0</v>
      </c>
      <c r="D362" s="31" t="n">
        <f aca="false">IF(B362&lt;=0,0,MIN(Inputs!$B$14,B362+C362))</f>
        <v>0</v>
      </c>
      <c r="E362" s="31" t="n">
        <f aca="false">MAX(0,E361-(G361-F361))</f>
        <v>94657.6616638214</v>
      </c>
      <c r="F362" s="31" t="n">
        <f aca="false">E362*Inputs!$B$20/12</f>
        <v>532.449346858996</v>
      </c>
      <c r="G362" s="31" t="n">
        <f aca="false">IF(E362&lt;=0,0,MIN(Compare!$B$22,E362+F362))</f>
        <v>23998.129573024</v>
      </c>
      <c r="H362" s="31" t="n">
        <f aca="false">D362-G362</f>
        <v>-23998.129573024</v>
      </c>
      <c r="I362" s="31" t="n">
        <f aca="false">I361+H362</f>
        <v>308192.845952117</v>
      </c>
      <c r="J362" s="38" t="n">
        <f aca="false">IF(I362&gt;=Compare!$B$30,1,0)</f>
        <v>1</v>
      </c>
    </row>
    <row r="363" customFormat="false" ht="15" hidden="false" customHeight="false" outlineLevel="0" collapsed="false">
      <c r="A363" s="39" t="n">
        <v>358</v>
      </c>
      <c r="B363" s="34" t="n">
        <f aca="false">MAX(0,B362-(D362-C362))</f>
        <v>0</v>
      </c>
      <c r="C363" s="34" t="n">
        <f aca="false">B363*Inputs!$B$13/12</f>
        <v>0</v>
      </c>
      <c r="D363" s="34" t="n">
        <f aca="false">IF(B363&lt;=0,0,MIN(Inputs!$B$14,B363+C363))</f>
        <v>0</v>
      </c>
      <c r="E363" s="34" t="n">
        <f aca="false">MAX(0,E362-(G362-F362))</f>
        <v>71191.9814376565</v>
      </c>
      <c r="F363" s="34" t="n">
        <f aca="false">E363*Inputs!$B$20/12</f>
        <v>400.454895586818</v>
      </c>
      <c r="G363" s="34" t="n">
        <f aca="false">IF(E363&lt;=0,0,MIN(Compare!$B$22,E363+F363))</f>
        <v>23998.129573024</v>
      </c>
      <c r="H363" s="34" t="n">
        <f aca="false">D363-G363</f>
        <v>-23998.129573024</v>
      </c>
      <c r="I363" s="34" t="n">
        <f aca="false">I362+H363</f>
        <v>284194.716379093</v>
      </c>
      <c r="J363" s="39" t="n">
        <f aca="false">IF(I363&gt;=Compare!$B$30,1,0)</f>
        <v>1</v>
      </c>
    </row>
    <row r="364" customFormat="false" ht="15" hidden="false" customHeight="false" outlineLevel="0" collapsed="false">
      <c r="A364" s="38" t="n">
        <v>359</v>
      </c>
      <c r="B364" s="31" t="n">
        <f aca="false">MAX(0,B363-(D363-C363))</f>
        <v>0</v>
      </c>
      <c r="C364" s="31" t="n">
        <f aca="false">B364*Inputs!$B$13/12</f>
        <v>0</v>
      </c>
      <c r="D364" s="31" t="n">
        <f aca="false">IF(B364&lt;=0,0,MIN(Inputs!$B$14,B364+C364))</f>
        <v>0</v>
      </c>
      <c r="E364" s="31" t="n">
        <f aca="false">MAX(0,E363-(G363-F363))</f>
        <v>47594.3067602193</v>
      </c>
      <c r="F364" s="31" t="n">
        <f aca="false">E364*Inputs!$B$20/12</f>
        <v>267.717975526234</v>
      </c>
      <c r="G364" s="31" t="n">
        <f aca="false">IF(E364&lt;=0,0,MIN(Compare!$B$22,E364+F364))</f>
        <v>23998.129573024</v>
      </c>
      <c r="H364" s="31" t="n">
        <f aca="false">D364-G364</f>
        <v>-23998.129573024</v>
      </c>
      <c r="I364" s="31" t="n">
        <f aca="false">I363+H364</f>
        <v>260196.586806069</v>
      </c>
      <c r="J364" s="38" t="n">
        <f aca="false">IF(I364&gt;=Compare!$B$30,1,0)</f>
        <v>1</v>
      </c>
    </row>
    <row r="365" customFormat="false" ht="15" hidden="false" customHeight="false" outlineLevel="0" collapsed="false">
      <c r="A365" s="39" t="n">
        <v>360</v>
      </c>
      <c r="B365" s="34" t="n">
        <f aca="false">MAX(0,B364-(D364-C364))</f>
        <v>0</v>
      </c>
      <c r="C365" s="34" t="n">
        <f aca="false">B365*Inputs!$B$13/12</f>
        <v>0</v>
      </c>
      <c r="D365" s="34" t="n">
        <f aca="false">IF(B365&lt;=0,0,MIN(Inputs!$B$14,B365+C365))</f>
        <v>0</v>
      </c>
      <c r="E365" s="34" t="n">
        <f aca="false">MAX(0,E364-(G364-F364))</f>
        <v>23863.8951627216</v>
      </c>
      <c r="F365" s="34" t="n">
        <f aca="false">E365*Inputs!$B$20/12</f>
        <v>134.234410290309</v>
      </c>
      <c r="G365" s="34" t="n">
        <f aca="false">IF(E365&lt;=0,0,MIN(Compare!$B$22,E365+F365))</f>
        <v>23998.1295730119</v>
      </c>
      <c r="H365" s="34" t="n">
        <f aca="false">D365-G365</f>
        <v>-23998.1295730119</v>
      </c>
      <c r="I365" s="34" t="n">
        <f aca="false">I364+H365</f>
        <v>236198.457233057</v>
      </c>
      <c r="J365" s="39" t="n">
        <f aca="false">IF(I365&gt;=Compare!$B$30,1,0)</f>
        <v>1</v>
      </c>
    </row>
    <row r="367" customFormat="false" ht="30" hidden="false" customHeight="true" outlineLevel="0" collapsed="false">
      <c r="A367" s="2" t="s">
        <v>28</v>
      </c>
      <c r="B367" s="2"/>
      <c r="C367" s="2"/>
      <c r="D367" s="2"/>
      <c r="E367" s="2"/>
      <c r="F367" s="2"/>
      <c r="G367" s="2"/>
      <c r="H367" s="2"/>
      <c r="I367" s="2"/>
      <c r="J367" s="2"/>
    </row>
  </sheetData>
  <mergeCells count="3">
    <mergeCell ref="A1:J1"/>
    <mergeCell ref="A3:J3"/>
    <mergeCell ref="A367:J367"/>
  </mergeCells>
  <conditionalFormatting sqref="A6:J365">
    <cfRule type="expression" priority="2" aboveAverage="0" equalAverage="0" bottom="0" percent="0" rank="0" text="" dxfId="0">
      <formula>$A6=Inputs!$B$25</formula>
    </cfRule>
    <cfRule type="expression" priority="3" aboveAverage="0" equalAverage="0" bottom="0" percent="0" rank="0" text="" dxfId="1">
      <formula>AND(Inputs!$B$15&gt;0,$A6=Inputs!$B$15)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2026-09-30T02:29:37Z</dcterms:created>
  <dc:creator>Capituro LLC</dc:creator>
  <dc:description/>
  <dc:language>en-US</dc:language>
  <cp:lastModifiedBy/>
  <dcterms:modified xsi:type="dcterms:W3CDTF">2026-09-29T22:29:40Z</dcterms:modified>
  <cp:revision>1</cp:revision>
  <dc:subject/>
  <dc:title>Refinance or Hold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